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0mIuU7_HoOy0XpDFJiCwBaH4YJaqEK7X\melisa.davila\PLIEGO ASEO 2026-2028\INVITACION PUBLICA 2026-2028\"/>
    </mc:Choice>
  </mc:AlternateContent>
  <xr:revisionPtr revIDLastSave="0" documentId="13_ncr:1_{DA059EBA-7E93-4C34-9077-3D81CC6731FC}" xr6:coauthVersionLast="47" xr6:coauthVersionMax="47" xr10:uidLastSave="{00000000-0000-0000-0000-000000000000}"/>
  <bookViews>
    <workbookView xWindow="-120" yWindow="-120" windowWidth="20730" windowHeight="11040" firstSheet="2" activeTab="2" xr2:uid="{380012E3-4AF3-4AD7-B96E-EEC3A75E37D4}"/>
  </bookViews>
  <sheets>
    <sheet name="personal fijo op  2" sheetId="1" r:id="rId1"/>
    <sheet name="personal fijo op  1" sheetId="2" r:id="rId2"/>
    <sheet name="personal eventual" sheetId="3" r:id="rId3"/>
    <sheet name="Maquinaria" sheetId="4" r:id="rId4"/>
    <sheet name="Valores agregados" sheetId="5" r:id="rId5"/>
    <sheet name="Experiencia para puntaje" sheetId="6" r:id="rId6"/>
  </sheets>
  <definedNames>
    <definedName name="_xlnm.Print_Area" localSheetId="1">'personal fijo op  1'!#REF!</definedName>
    <definedName name="_xlnm.Print_Area" localSheetId="0">'personal fijo op 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 s="1"/>
  <c r="E7" i="3"/>
  <c r="E8" i="3" s="1"/>
  <c r="F7" i="3"/>
  <c r="F8" i="3"/>
  <c r="C8" i="3"/>
  <c r="C7" i="3"/>
  <c r="O6" i="1" l="1"/>
  <c r="F4" i="4"/>
  <c r="F5" i="4"/>
  <c r="F3" i="4"/>
  <c r="B26" i="2"/>
  <c r="U19" i="2"/>
  <c r="Q19" i="2"/>
  <c r="O19" i="2"/>
  <c r="M19" i="2"/>
  <c r="K19" i="2"/>
  <c r="I19" i="2"/>
  <c r="G19" i="2"/>
  <c r="E19" i="2"/>
  <c r="C19" i="2"/>
  <c r="U18" i="2"/>
  <c r="S18" i="2"/>
  <c r="Q18" i="2"/>
  <c r="O18" i="2"/>
  <c r="M18" i="2"/>
  <c r="K18" i="2"/>
  <c r="I18" i="2"/>
  <c r="G18" i="2"/>
  <c r="E18" i="2"/>
  <c r="C18" i="2"/>
  <c r="U17" i="2"/>
  <c r="S17" i="2"/>
  <c r="Q17" i="2"/>
  <c r="O17" i="2"/>
  <c r="M17" i="2"/>
  <c r="K17" i="2"/>
  <c r="I17" i="2"/>
  <c r="G17" i="2"/>
  <c r="E17" i="2"/>
  <c r="C17" i="2"/>
  <c r="U16" i="2"/>
  <c r="T20" i="2" s="1"/>
  <c r="S16" i="2"/>
  <c r="Q16" i="2"/>
  <c r="O16" i="2"/>
  <c r="M16" i="2"/>
  <c r="K16" i="2"/>
  <c r="I16" i="2"/>
  <c r="G16" i="2"/>
  <c r="E16" i="2"/>
  <c r="C16" i="2"/>
  <c r="B20" i="2" s="1"/>
  <c r="U15" i="2"/>
  <c r="Q15" i="2"/>
  <c r="O15" i="2"/>
  <c r="M15" i="2"/>
  <c r="K15" i="2"/>
  <c r="I15" i="2"/>
  <c r="G15" i="2"/>
  <c r="E15" i="2"/>
  <c r="C15" i="2"/>
  <c r="U14" i="2"/>
  <c r="S14" i="2"/>
  <c r="Q14" i="2"/>
  <c r="O14" i="2"/>
  <c r="M14" i="2"/>
  <c r="K14" i="2"/>
  <c r="J20" i="2" s="1"/>
  <c r="I14" i="2"/>
  <c r="G14" i="2"/>
  <c r="E14" i="2"/>
  <c r="C14" i="2"/>
  <c r="U12" i="2"/>
  <c r="S12" i="2"/>
  <c r="Q12" i="2"/>
  <c r="O12" i="2"/>
  <c r="M12" i="2"/>
  <c r="K12" i="2"/>
  <c r="I12" i="2"/>
  <c r="G12" i="2"/>
  <c r="E12" i="2"/>
  <c r="C12" i="2"/>
  <c r="O11" i="2"/>
  <c r="K11" i="2"/>
  <c r="G11" i="2"/>
  <c r="O10" i="2"/>
  <c r="K10" i="2"/>
  <c r="C10" i="2"/>
  <c r="Q9" i="2"/>
  <c r="O9" i="2"/>
  <c r="N13" i="2" s="1"/>
  <c r="C9" i="2"/>
  <c r="T8" i="2"/>
  <c r="U11" i="2" s="1"/>
  <c r="R8" i="2"/>
  <c r="S9" i="2" s="1"/>
  <c r="P8" i="2"/>
  <c r="Q11" i="2" s="1"/>
  <c r="O8" i="2"/>
  <c r="N8" i="2"/>
  <c r="L8" i="2"/>
  <c r="J8" i="2"/>
  <c r="H8" i="2"/>
  <c r="E11" i="2" s="1"/>
  <c r="F8" i="2"/>
  <c r="D8" i="2"/>
  <c r="B8" i="2"/>
  <c r="C11" i="2" s="1"/>
  <c r="S19" i="2"/>
  <c r="B26" i="1"/>
  <c r="S6" i="1"/>
  <c r="G19" i="1"/>
  <c r="G18" i="1"/>
  <c r="G17" i="1"/>
  <c r="G16" i="1"/>
  <c r="G15" i="1"/>
  <c r="G14" i="1"/>
  <c r="G12" i="1"/>
  <c r="F8" i="1"/>
  <c r="E19" i="1"/>
  <c r="E18" i="1"/>
  <c r="E17" i="1"/>
  <c r="E16" i="1"/>
  <c r="E15" i="1"/>
  <c r="E14" i="1"/>
  <c r="E12" i="1"/>
  <c r="D8" i="1"/>
  <c r="B8" i="1"/>
  <c r="H20" i="2" l="1"/>
  <c r="D20" i="2"/>
  <c r="F8" i="4"/>
  <c r="P20" i="2"/>
  <c r="N20" i="2"/>
  <c r="N21" i="2" s="1"/>
  <c r="N23" i="2" s="1"/>
  <c r="L20" i="2"/>
  <c r="F20" i="2"/>
  <c r="B13" i="2"/>
  <c r="B21" i="2" s="1"/>
  <c r="B23" i="2" s="1"/>
  <c r="M10" i="2"/>
  <c r="I11" i="2"/>
  <c r="E9" i="2"/>
  <c r="D13" i="2" s="1"/>
  <c r="D21" i="2" s="1"/>
  <c r="D23" i="2" s="1"/>
  <c r="U9" i="2"/>
  <c r="T13" i="2" s="1"/>
  <c r="T21" i="2" s="1"/>
  <c r="T23" i="2" s="1"/>
  <c r="Q10" i="2"/>
  <c r="P13" i="2" s="1"/>
  <c r="M11" i="2"/>
  <c r="I9" i="2"/>
  <c r="E10" i="2"/>
  <c r="U10" i="2"/>
  <c r="G9" i="2"/>
  <c r="S10" i="2"/>
  <c r="K9" i="2"/>
  <c r="J13" i="2" s="1"/>
  <c r="J21" i="2" s="1"/>
  <c r="J23" i="2" s="1"/>
  <c r="G10" i="2"/>
  <c r="S11" i="2"/>
  <c r="S15" i="2"/>
  <c r="R20" i="2" s="1"/>
  <c r="M9" i="2"/>
  <c r="I10" i="2"/>
  <c r="D20" i="1"/>
  <c r="F20" i="1"/>
  <c r="C19" i="1"/>
  <c r="C18" i="1"/>
  <c r="C17" i="1"/>
  <c r="C16" i="1"/>
  <c r="C15" i="1"/>
  <c r="C14" i="1"/>
  <c r="C12" i="1"/>
  <c r="S19" i="1"/>
  <c r="C9" i="3" l="1"/>
  <c r="R13" i="2"/>
  <c r="H13" i="2"/>
  <c r="H21" i="2" s="1"/>
  <c r="H23" i="2" s="1"/>
  <c r="R21" i="2"/>
  <c r="R23" i="2" s="1"/>
  <c r="P21" i="2"/>
  <c r="P23" i="2" s="1"/>
  <c r="F13" i="2"/>
  <c r="F21" i="2" s="1"/>
  <c r="F23" i="2" s="1"/>
  <c r="L13" i="2"/>
  <c r="L21" i="2" s="1"/>
  <c r="L23" i="2" s="1"/>
  <c r="I15" i="1"/>
  <c r="B20" i="1"/>
  <c r="O8" i="1"/>
  <c r="Q14" i="1"/>
  <c r="Q19" i="1"/>
  <c r="Q18" i="1"/>
  <c r="Q17" i="1"/>
  <c r="Q16" i="1"/>
  <c r="Q15" i="1"/>
  <c r="Q12" i="1"/>
  <c r="P8" i="1"/>
  <c r="I12" i="1"/>
  <c r="I18" i="1"/>
  <c r="I17" i="1"/>
  <c r="I16" i="1"/>
  <c r="C9" i="1"/>
  <c r="C10" i="1"/>
  <c r="C11" i="1"/>
  <c r="R8" i="1"/>
  <c r="S12" i="1"/>
  <c r="S14" i="1"/>
  <c r="S15" i="1"/>
  <c r="S16" i="1"/>
  <c r="S17" i="1"/>
  <c r="S18" i="1"/>
  <c r="B24" i="2" l="1"/>
  <c r="B27" i="2" s="1"/>
  <c r="H8" i="1"/>
  <c r="I19" i="1"/>
  <c r="I14" i="1"/>
  <c r="O17" i="1"/>
  <c r="O18" i="1"/>
  <c r="O12" i="1"/>
  <c r="O15" i="1"/>
  <c r="O16" i="1"/>
  <c r="O14" i="1"/>
  <c r="O19" i="1"/>
  <c r="R20" i="1"/>
  <c r="N8" i="1"/>
  <c r="O9" i="1" s="1"/>
  <c r="B13" i="1"/>
  <c r="B21" i="1" s="1"/>
  <c r="B23" i="1" s="1"/>
  <c r="S11" i="1"/>
  <c r="S10" i="1"/>
  <c r="S9" i="1"/>
  <c r="P20" i="1"/>
  <c r="U19" i="1"/>
  <c r="U18" i="1"/>
  <c r="U17" i="1"/>
  <c r="U16" i="1"/>
  <c r="U15" i="1"/>
  <c r="U14" i="1"/>
  <c r="U12" i="1"/>
  <c r="T8" i="1"/>
  <c r="Q11" i="1"/>
  <c r="Q10" i="1"/>
  <c r="Q9" i="1"/>
  <c r="L8" i="1"/>
  <c r="M12" i="1"/>
  <c r="M19" i="1"/>
  <c r="M18" i="1"/>
  <c r="M17" i="1"/>
  <c r="M16" i="1"/>
  <c r="M15" i="1"/>
  <c r="M14" i="1"/>
  <c r="K19" i="1"/>
  <c r="K18" i="1"/>
  <c r="K17" i="1"/>
  <c r="K16" i="1"/>
  <c r="K15" i="1"/>
  <c r="K14" i="1"/>
  <c r="K12" i="1"/>
  <c r="J8" i="1"/>
  <c r="G10" i="1" l="1"/>
  <c r="G9" i="1"/>
  <c r="G11" i="1"/>
  <c r="I11" i="1"/>
  <c r="E10" i="1"/>
  <c r="E9" i="1"/>
  <c r="E11" i="1"/>
  <c r="O10" i="1"/>
  <c r="O11" i="1"/>
  <c r="H20" i="1"/>
  <c r="I9" i="1"/>
  <c r="I10" i="1"/>
  <c r="J20" i="1"/>
  <c r="N20" i="1"/>
  <c r="P13" i="1"/>
  <c r="P21" i="1" s="1"/>
  <c r="P23" i="1" s="1"/>
  <c r="U11" i="1"/>
  <c r="U10" i="1"/>
  <c r="U9" i="1"/>
  <c r="T20" i="1"/>
  <c r="L20" i="1"/>
  <c r="R13" i="1"/>
  <c r="R21" i="1" s="1"/>
  <c r="R23" i="1" s="1"/>
  <c r="K11" i="1"/>
  <c r="K10" i="1"/>
  <c r="K9" i="1"/>
  <c r="M11" i="1"/>
  <c r="M10" i="1"/>
  <c r="M9" i="1"/>
  <c r="F13" i="1" l="1"/>
  <c r="F21" i="1" s="1"/>
  <c r="F23" i="1" s="1"/>
  <c r="D13" i="1"/>
  <c r="D21" i="1" s="1"/>
  <c r="D23" i="1" s="1"/>
  <c r="N13" i="1"/>
  <c r="N21" i="1" s="1"/>
  <c r="N23" i="1" s="1"/>
  <c r="J13" i="1"/>
  <c r="J21" i="1" s="1"/>
  <c r="J23" i="1" s="1"/>
  <c r="H13" i="1"/>
  <c r="H21" i="1" s="1"/>
  <c r="H23" i="1" s="1"/>
  <c r="T13" i="1"/>
  <c r="T21" i="1" s="1"/>
  <c r="T23" i="1" s="1"/>
  <c r="L13" i="1"/>
  <c r="L21" i="1" s="1"/>
  <c r="L23" i="1" s="1"/>
  <c r="B24" i="1" l="1"/>
  <c r="B27" i="1" s="1"/>
</calcChain>
</file>

<file path=xl/sharedStrings.xml><?xml version="1.0" encoding="utf-8"?>
<sst xmlns="http://schemas.openxmlformats.org/spreadsheetml/2006/main" count="164" uniqueCount="79">
  <si>
    <t>Cafetería</t>
  </si>
  <si>
    <t>Aseo medio tiempo (Bogotá)</t>
  </si>
  <si>
    <t>CONCEPTO</t>
  </si>
  <si>
    <t>Turno ordinario</t>
  </si>
  <si>
    <t>Turno Ordinario</t>
  </si>
  <si>
    <t>%</t>
  </si>
  <si>
    <t>VALOR</t>
  </si>
  <si>
    <t>Valor</t>
  </si>
  <si>
    <t>SALARIO</t>
  </si>
  <si>
    <t>AUXILIO TRANSPORTE</t>
  </si>
  <si>
    <t>TOTAL SALARIOS</t>
  </si>
  <si>
    <t>CESANTIAS</t>
  </si>
  <si>
    <t>PRIMA DE SERVICIOS</t>
  </si>
  <si>
    <t>INTERESES A LAS CESANTIAS</t>
  </si>
  <si>
    <t>VACACIONES</t>
  </si>
  <si>
    <t>SUBTOTAL</t>
  </si>
  <si>
    <t>SALUD</t>
  </si>
  <si>
    <t>PENSIONES</t>
  </si>
  <si>
    <t>A.R.L</t>
  </si>
  <si>
    <t>CAJA DE COMPENSACION</t>
  </si>
  <si>
    <t>ICBF</t>
  </si>
  <si>
    <t>SENA</t>
  </si>
  <si>
    <t>SUBTOTAL COSTO UNITARIO</t>
  </si>
  <si>
    <t>NUMERO DE PERSONAS</t>
  </si>
  <si>
    <t>TOTAL COSTO LABORAL POR NUMERO DE PERSONAS</t>
  </si>
  <si>
    <t xml:space="preserve"> SUB TOTAL MENSUAL BASE</t>
  </si>
  <si>
    <t>AU</t>
  </si>
  <si>
    <t>IVA SOBRE AU</t>
  </si>
  <si>
    <t>TOTAL</t>
  </si>
  <si>
    <t>Auxiliar de mantenimiento</t>
  </si>
  <si>
    <t>Personal servicios generales aseo</t>
  </si>
  <si>
    <t>Personal manejo de residuos y trabajo en alturas</t>
  </si>
  <si>
    <t>Personal servicios generales aseo y cafetería</t>
  </si>
  <si>
    <t>Personal de logística con trabajo en alturas</t>
  </si>
  <si>
    <t>Personal mampostería con trabajo en alturas</t>
  </si>
  <si>
    <t>Personal electricista con trabajo en alturas</t>
  </si>
  <si>
    <t>Personal cafetería</t>
  </si>
  <si>
    <t>Supervisores de aseo y complementarios con alturas</t>
  </si>
  <si>
    <t>OPCIÓN 2- PERSONAL PARA INSTALACIONES PLAZA MAYOR CON BENEFICIO POR LEY 1819 DE 2016</t>
  </si>
  <si>
    <t>OPCIÓN 1- PERSONAL PARA INSTALACIONES PLAZA MAYOR CON TODOS LOS APORTES</t>
  </si>
  <si>
    <t>PERSONAL EVENTUAL</t>
  </si>
  <si>
    <t>DESCRIPCIÓN</t>
  </si>
  <si>
    <t>Turno ordinario Diurno</t>
  </si>
  <si>
    <t>AU (No podrá superar el 11%)</t>
  </si>
  <si>
    <t>IVA sobre el AU</t>
  </si>
  <si>
    <t>TOTAL  OFERTADO</t>
  </si>
  <si>
    <t>TOTAL FACTOR PERSONAL EVENTUAL</t>
  </si>
  <si>
    <t>Nota: diligenciar únicamente la celda color amarillo</t>
  </si>
  <si>
    <t>Personal de manejo de residuos</t>
  </si>
  <si>
    <t>Supervisor de aseo y complementarios</t>
  </si>
  <si>
    <t>ITEM</t>
  </si>
  <si>
    <t>ESPECIFICACIONES</t>
  </si>
  <si>
    <t>CANTIDAD</t>
  </si>
  <si>
    <t>Aspiradora seco / húmedo</t>
  </si>
  <si>
    <t>Aspiradora de uso industrial, con capacidad  de depósito de 70 litros ,potencia absorbida  2300 W, potencia de turbina 1950 W Voltaje 110V, filtro de cartucho, boquilla barredora seco/húmedo ,manquera desagüe.</t>
  </si>
  <si>
    <t xml:space="preserve">Carro vagón recolector de residuos </t>
  </si>
  <si>
    <t xml:space="preserve">Carro para transporte de residuos, apto para trabajo pesado, ruedas macizas y neumáticas, con manija para fácil manipulación, color negro, capacidad superior 400 litros </t>
  </si>
  <si>
    <t>VALOR UNITARIO MES IVA INCLUIDO</t>
  </si>
  <si>
    <t>VALOR TOTAL MES IVA INCLUIDO</t>
  </si>
  <si>
    <t>TOTAL MES MAQUINARIA</t>
  </si>
  <si>
    <t>Nota: el precio máximo a ofertar será de $3,500,000 IVA incluido. Si se supera este valor la oferta será rechazada.</t>
  </si>
  <si>
    <t>VALOR AGREGADO</t>
  </si>
  <si>
    <t>PUNTAJE OTORGADO</t>
  </si>
  <si>
    <t>Puntaje máximo</t>
  </si>
  <si>
    <t>Supervisor tiempo completo en horario diurno ordinario. Deberá oferta máximo 2 supervisores adicionales</t>
  </si>
  <si>
    <t>50 puntos por cada supervisor</t>
  </si>
  <si>
    <t>Operario de aseo tiempo completo en horario diurno ordinario. Deberá oferta máximo 5 operarios de aseo adicionales</t>
  </si>
  <si>
    <t>20 puntos por operario</t>
  </si>
  <si>
    <t>Indicar Cantidad ofertada como valor agregado</t>
  </si>
  <si>
    <t>CONTRATANTE</t>
  </si>
  <si>
    <t>NÚMERO DE CONTRATO</t>
  </si>
  <si>
    <t>FECHA DE INICIO</t>
  </si>
  <si>
    <t>FECHA DE TERMINACIÓN</t>
  </si>
  <si>
    <t>En la presente tabla diligenciar los contratos que serán evluados para la obtención de máximo 100 puntos.
Se deben adjuntar los contratos vigentes y debidamente firmados.</t>
  </si>
  <si>
    <t>LUGAR DE EJECUCIÓN</t>
  </si>
  <si>
    <t>CANTIDAD DE OPERARIOS VINULADOS DE FORMA FIJA</t>
  </si>
  <si>
    <t>Personal de servicios generales aseo y logística</t>
  </si>
  <si>
    <t>Este equipo deberá tener como mínimo estas características técnicas. Podrán mejorar o aumentar las especificaciones técnicas, pero en ningún momento podrán desmejorar.  Cepillo 85 cm mínimo, presión regulable de los mismos, velocidad: 260 RPM -Squeegee ancho mínimo 100cm, batería de larga duración, filtro en el motor de aspiración, tubo flexible de vaciado, Fácil acceso: El depósito del agua sucia es perfectamente accesible, por lo que se pueden eliminar eficazmente los depósitos de suciedad que pudiera haber en el mismo.</t>
  </si>
  <si>
    <t>Scruber, Máquina limpiadora de pisos, hombre abordo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</si>
</sst>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General_)"/>
    <numFmt numFmtId="165" formatCode="_-&quot;$&quot;* #,##0.00_-;\-&quot;$&quot;* #,##0.00_-;_-&quot;$&quot;* &quot;-&quot;??_-;_-@_-"/>
    <numFmt numFmtId="166" formatCode="_(&quot;$&quot;\ * #,##0_);_(&quot;$&quot;\ * \(#,##0\);_(&quot;$&quot;\ * &quot;-&quot;??_);_(@_)"/>
    <numFmt numFmtId="167" formatCode="0.000%"/>
    <numFmt numFmtId="168" formatCode="_-&quot;$&quot;* #,##0_-;\-&quot;$&quot;* #,##0_-;_-&quot;$&quot;* &quot;-&quot;??_-;_-@_-"/>
    <numFmt numFmtId="169" formatCode="&quot;$&quot;\ #,##0.00"/>
    <numFmt numFmtId="170" formatCode="_-&quot;$&quot;\ * #,##0_-;\-&quot;$&quot;\ * #,##0_-;_-&quot;$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164" fontId="2" fillId="0" borderId="1" xfId="0" applyNumberFormat="1" applyFont="1" applyBorder="1" applyAlignment="1">
      <alignment vertical="center" wrapText="1"/>
    </xf>
    <xf numFmtId="164" fontId="2" fillId="3" borderId="10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166" fontId="3" fillId="3" borderId="1" xfId="2" applyNumberFormat="1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left"/>
    </xf>
    <xf numFmtId="166" fontId="4" fillId="4" borderId="13" xfId="2" applyNumberFormat="1" applyFont="1" applyFill="1" applyBorder="1" applyAlignment="1">
      <alignment horizontal="center"/>
    </xf>
    <xf numFmtId="167" fontId="4" fillId="3" borderId="5" xfId="1" applyNumberFormat="1" applyFont="1" applyFill="1" applyBorder="1" applyAlignment="1">
      <alignment horizontal="center"/>
    </xf>
    <xf numFmtId="166" fontId="4" fillId="3" borderId="5" xfId="2" applyNumberFormat="1" applyFont="1" applyFill="1" applyBorder="1" applyAlignment="1">
      <alignment horizontal="center"/>
    </xf>
    <xf numFmtId="167" fontId="4" fillId="3" borderId="13" xfId="1" applyNumberFormat="1" applyFont="1" applyFill="1" applyBorder="1" applyAlignment="1">
      <alignment horizontal="center"/>
    </xf>
    <xf numFmtId="166" fontId="4" fillId="3" borderId="14" xfId="2" applyNumberFormat="1" applyFont="1" applyFill="1" applyBorder="1" applyAlignment="1">
      <alignment horizontal="center"/>
    </xf>
    <xf numFmtId="9" fontId="0" fillId="4" borderId="0" xfId="0" applyNumberFormat="1" applyFill="1"/>
    <xf numFmtId="0" fontId="0" fillId="4" borderId="0" xfId="0" applyFill="1"/>
    <xf numFmtId="166" fontId="4" fillId="4" borderId="5" xfId="2" applyNumberFormat="1" applyFont="1" applyFill="1" applyBorder="1" applyAlignment="1">
      <alignment horizontal="center"/>
    </xf>
    <xf numFmtId="164" fontId="4" fillId="3" borderId="5" xfId="2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left"/>
    </xf>
    <xf numFmtId="10" fontId="4" fillId="0" borderId="5" xfId="1" applyNumberFormat="1" applyFont="1" applyFill="1" applyBorder="1" applyAlignment="1">
      <alignment horizontal="center"/>
    </xf>
    <xf numFmtId="166" fontId="4" fillId="0" borderId="5" xfId="2" applyNumberFormat="1" applyFont="1" applyFill="1" applyBorder="1" applyAlignment="1">
      <alignment horizontal="center"/>
    </xf>
    <xf numFmtId="10" fontId="4" fillId="0" borderId="5" xfId="2" applyNumberFormat="1" applyFont="1" applyFill="1" applyBorder="1" applyAlignment="1">
      <alignment horizontal="center"/>
    </xf>
    <xf numFmtId="166" fontId="0" fillId="0" borderId="0" xfId="0" applyNumberFormat="1"/>
    <xf numFmtId="164" fontId="2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166" fontId="3" fillId="0" borderId="5" xfId="2" applyNumberFormat="1" applyFont="1" applyFill="1" applyBorder="1" applyAlignment="1">
      <alignment horizontal="center" vertical="center" wrapText="1"/>
    </xf>
    <xf numFmtId="166" fontId="0" fillId="0" borderId="5" xfId="0" applyNumberFormat="1" applyBorder="1"/>
    <xf numFmtId="166" fontId="5" fillId="5" borderId="13" xfId="2" applyNumberFormat="1" applyFont="1" applyFill="1" applyBorder="1" applyAlignment="1">
      <alignment horizontal="center"/>
    </xf>
    <xf numFmtId="166" fontId="5" fillId="5" borderId="5" xfId="2" applyNumberFormat="1" applyFont="1" applyFill="1" applyBorder="1" applyAlignment="1">
      <alignment horizontal="center"/>
    </xf>
    <xf numFmtId="164" fontId="5" fillId="6" borderId="13" xfId="2" applyNumberFormat="1" applyFont="1" applyFill="1" applyBorder="1" applyAlignment="1">
      <alignment horizontal="center"/>
    </xf>
    <xf numFmtId="164" fontId="5" fillId="6" borderId="5" xfId="2" applyNumberFormat="1" applyFont="1" applyFill="1" applyBorder="1" applyAlignment="1">
      <alignment horizontal="center"/>
    </xf>
    <xf numFmtId="167" fontId="4" fillId="7" borderId="5" xfId="1" applyNumberFormat="1" applyFont="1" applyFill="1" applyBorder="1" applyAlignment="1">
      <alignment horizontal="center"/>
    </xf>
    <xf numFmtId="164" fontId="4" fillId="7" borderId="5" xfId="2" applyNumberFormat="1" applyFont="1" applyFill="1" applyBorder="1" applyAlignment="1">
      <alignment horizontal="center"/>
    </xf>
    <xf numFmtId="169" fontId="4" fillId="7" borderId="5" xfId="1" applyNumberFormat="1" applyFont="1" applyFill="1" applyBorder="1" applyAlignment="1">
      <alignment horizontal="center"/>
    </xf>
    <xf numFmtId="164" fontId="2" fillId="10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2" fontId="0" fillId="0" borderId="0" xfId="0" applyNumberFormat="1"/>
    <xf numFmtId="0" fontId="8" fillId="0" borderId="0" xfId="0" applyFont="1"/>
    <xf numFmtId="0" fontId="0" fillId="0" borderId="5" xfId="0" applyBorder="1" applyAlignment="1">
      <alignment horizontal="left"/>
    </xf>
    <xf numFmtId="0" fontId="2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170" fontId="0" fillId="0" borderId="5" xfId="4" applyNumberFormat="1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44" fontId="0" fillId="0" borderId="5" xfId="3" applyFont="1" applyBorder="1" applyAlignment="1">
      <alignment horizontal="center" vertical="center" wrapText="1"/>
    </xf>
    <xf numFmtId="0" fontId="2" fillId="10" borderId="5" xfId="0" applyFont="1" applyFill="1" applyBorder="1"/>
    <xf numFmtId="44" fontId="2" fillId="10" borderId="5" xfId="0" applyNumberFormat="1" applyFont="1" applyFill="1" applyBorder="1"/>
    <xf numFmtId="0" fontId="11" fillId="8" borderId="5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170" fontId="0" fillId="0" borderId="5" xfId="3" applyNumberFormat="1" applyFont="1" applyFill="1" applyBorder="1" applyAlignment="1">
      <alignment horizontal="center"/>
    </xf>
    <xf numFmtId="0" fontId="0" fillId="11" borderId="5" xfId="0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 wrapText="1"/>
    </xf>
    <xf numFmtId="164" fontId="7" fillId="9" borderId="0" xfId="0" applyNumberFormat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6" fontId="6" fillId="5" borderId="1" xfId="2" applyNumberFormat="1" applyFont="1" applyFill="1" applyBorder="1" applyAlignment="1">
      <alignment horizontal="center"/>
    </xf>
    <xf numFmtId="166" fontId="6" fillId="5" borderId="9" xfId="2" applyNumberFormat="1" applyFont="1" applyFill="1" applyBorder="1" applyAlignment="1">
      <alignment horizontal="center"/>
    </xf>
    <xf numFmtId="166" fontId="3" fillId="3" borderId="5" xfId="2" applyNumberFormat="1" applyFont="1" applyFill="1" applyBorder="1" applyAlignment="1">
      <alignment horizontal="center"/>
    </xf>
    <xf numFmtId="166" fontId="3" fillId="3" borderId="1" xfId="2" applyNumberFormat="1" applyFont="1" applyFill="1" applyBorder="1" applyAlignment="1">
      <alignment horizontal="center"/>
    </xf>
    <xf numFmtId="166" fontId="3" fillId="3" borderId="15" xfId="2" applyNumberFormat="1" applyFont="1" applyFill="1" applyBorder="1" applyAlignment="1">
      <alignment horizontal="center"/>
    </xf>
    <xf numFmtId="166" fontId="2" fillId="0" borderId="1" xfId="2" applyNumberFormat="1" applyFont="1" applyFill="1" applyBorder="1" applyAlignment="1">
      <alignment horizontal="center" vertical="center"/>
    </xf>
    <xf numFmtId="166" fontId="2" fillId="0" borderId="15" xfId="2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center"/>
    </xf>
    <xf numFmtId="166" fontId="2" fillId="0" borderId="15" xfId="2" applyNumberFormat="1" applyFont="1" applyFill="1" applyBorder="1" applyAlignment="1">
      <alignment horizontal="center"/>
    </xf>
    <xf numFmtId="166" fontId="2" fillId="0" borderId="9" xfId="2" applyNumberFormat="1" applyFont="1" applyFill="1" applyBorder="1" applyAlignment="1">
      <alignment horizontal="center"/>
    </xf>
    <xf numFmtId="168" fontId="2" fillId="0" borderId="5" xfId="2" applyNumberFormat="1" applyFont="1" applyFill="1" applyBorder="1" applyAlignment="1">
      <alignment horizontal="left" vertical="distributed"/>
    </xf>
    <xf numFmtId="168" fontId="2" fillId="10" borderId="5" xfId="2" applyNumberFormat="1" applyFont="1" applyFill="1" applyBorder="1" applyAlignment="1">
      <alignment horizontal="center" vertical="distributed"/>
    </xf>
    <xf numFmtId="168" fontId="0" fillId="0" borderId="5" xfId="0" applyNumberFormat="1" applyBorder="1" applyAlignment="1">
      <alignment horizontal="left"/>
    </xf>
    <xf numFmtId="166" fontId="2" fillId="0" borderId="1" xfId="2" applyNumberFormat="1" applyFont="1" applyFill="1" applyBorder="1" applyAlignment="1">
      <alignment horizontal="center" vertical="center" wrapText="1"/>
    </xf>
    <xf numFmtId="166" fontId="2" fillId="0" borderId="15" xfId="2" applyNumberFormat="1" applyFont="1" applyFill="1" applyBorder="1" applyAlignment="1">
      <alignment horizontal="center" vertical="center" wrapText="1"/>
    </xf>
    <xf numFmtId="166" fontId="2" fillId="0" borderId="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0" fontId="2" fillId="0" borderId="5" xfId="4" applyNumberFormat="1" applyFont="1" applyBorder="1" applyAlignment="1">
      <alignment horizontal="center"/>
    </xf>
    <xf numFmtId="0" fontId="0" fillId="11" borderId="0" xfId="0" applyFill="1" applyAlignment="1">
      <alignment horizontal="center"/>
    </xf>
    <xf numFmtId="9" fontId="0" fillId="11" borderId="5" xfId="1" applyFont="1" applyFill="1" applyBorder="1" applyAlignment="1">
      <alignment horizontal="center"/>
    </xf>
  </cellXfs>
  <cellStyles count="6">
    <cellStyle name="Moneda" xfId="3" builtinId="4"/>
    <cellStyle name="Moneda 2" xfId="2" xr:uid="{33ACCA31-7ECE-405C-930C-0F3189BA174B}"/>
    <cellStyle name="Moneda 3" xfId="4" xr:uid="{45FA7CAD-2952-418E-9A53-FCEDD9FF0CF7}"/>
    <cellStyle name="Moneda 4" xfId="5" xr:uid="{5CD78BA7-D0CD-4218-A182-4FD4DBE75CB6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C79D-AA7C-4112-948C-501B3EAB89A1}">
  <dimension ref="A1:V27"/>
  <sheetViews>
    <sheetView topLeftCell="A3" zoomScale="90" zoomScaleNormal="90" workbookViewId="0">
      <selection activeCell="V6" sqref="V6"/>
    </sheetView>
  </sheetViews>
  <sheetFormatPr baseColWidth="10" defaultColWidth="11.42578125" defaultRowHeight="15" x14ac:dyDescent="0.25"/>
  <cols>
    <col min="1" max="1" width="39.42578125" bestFit="1" customWidth="1"/>
    <col min="2" max="3" width="15.140625" customWidth="1"/>
    <col min="4" max="9" width="15.28515625" customWidth="1"/>
    <col min="10" max="13" width="19.28515625" customWidth="1"/>
    <col min="14" max="19" width="15.140625" customWidth="1"/>
    <col min="20" max="20" width="19.28515625" bestFit="1" customWidth="1"/>
    <col min="21" max="21" width="12.7109375" bestFit="1" customWidth="1"/>
  </cols>
  <sheetData>
    <row r="1" spans="1:22" ht="15" customHeight="1" thickBot="1" x14ac:dyDescent="0.3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2" ht="15.75" thickBot="1" x14ac:dyDescent="0.3">
      <c r="A2" s="1"/>
      <c r="B2" s="60">
        <v>2026</v>
      </c>
      <c r="C2" s="61"/>
      <c r="D2" s="62">
        <v>2026</v>
      </c>
      <c r="E2" s="62"/>
      <c r="F2" s="62">
        <v>2026</v>
      </c>
      <c r="G2" s="62"/>
      <c r="H2" s="62">
        <v>2026</v>
      </c>
      <c r="I2" s="62"/>
      <c r="J2" s="58">
        <v>2026</v>
      </c>
      <c r="K2" s="59"/>
      <c r="L2" s="58">
        <v>2026</v>
      </c>
      <c r="M2" s="59"/>
      <c r="N2" s="58">
        <v>2026</v>
      </c>
      <c r="O2" s="59"/>
      <c r="P2" s="58">
        <v>2026</v>
      </c>
      <c r="Q2" s="59"/>
      <c r="R2" s="58">
        <v>2026</v>
      </c>
      <c r="S2" s="59"/>
      <c r="T2" s="58">
        <v>2026</v>
      </c>
      <c r="U2" s="59"/>
    </row>
    <row r="3" spans="1:22" ht="37.5" customHeight="1" x14ac:dyDescent="0.25">
      <c r="A3" s="1"/>
      <c r="B3" s="60" t="s">
        <v>30</v>
      </c>
      <c r="C3" s="61"/>
      <c r="D3" s="62" t="s">
        <v>31</v>
      </c>
      <c r="E3" s="62"/>
      <c r="F3" s="60" t="s">
        <v>32</v>
      </c>
      <c r="G3" s="61"/>
      <c r="H3" s="62" t="s">
        <v>33</v>
      </c>
      <c r="I3" s="62"/>
      <c r="J3" s="60" t="s">
        <v>29</v>
      </c>
      <c r="K3" s="63"/>
      <c r="L3" s="60" t="s">
        <v>34</v>
      </c>
      <c r="M3" s="63"/>
      <c r="N3" s="60" t="s">
        <v>35</v>
      </c>
      <c r="O3" s="63"/>
      <c r="P3" s="60" t="s">
        <v>36</v>
      </c>
      <c r="Q3" s="63"/>
      <c r="R3" s="60" t="s">
        <v>1</v>
      </c>
      <c r="S3" s="63"/>
      <c r="T3" s="60" t="s">
        <v>37</v>
      </c>
      <c r="U3" s="63"/>
    </row>
    <row r="4" spans="1:22" ht="15" customHeight="1" x14ac:dyDescent="0.25">
      <c r="A4" s="64" t="s">
        <v>2</v>
      </c>
      <c r="B4" s="65" t="s">
        <v>3</v>
      </c>
      <c r="C4" s="62"/>
      <c r="D4" s="62" t="s">
        <v>3</v>
      </c>
      <c r="E4" s="62"/>
      <c r="F4" s="62" t="s">
        <v>3</v>
      </c>
      <c r="G4" s="62"/>
      <c r="H4" s="62" t="s">
        <v>3</v>
      </c>
      <c r="I4" s="62"/>
      <c r="J4" s="65" t="s">
        <v>3</v>
      </c>
      <c r="K4" s="67"/>
      <c r="L4" s="65" t="s">
        <v>3</v>
      </c>
      <c r="M4" s="67"/>
      <c r="N4" s="65" t="s">
        <v>4</v>
      </c>
      <c r="O4" s="67"/>
      <c r="P4" s="65" t="s">
        <v>4</v>
      </c>
      <c r="Q4" s="67"/>
      <c r="R4" s="65" t="s">
        <v>3</v>
      </c>
      <c r="S4" s="67"/>
      <c r="T4" s="65" t="s">
        <v>3</v>
      </c>
      <c r="U4" s="67"/>
    </row>
    <row r="5" spans="1:22" ht="15.75" thickBot="1" x14ac:dyDescent="0.3">
      <c r="A5" s="64"/>
      <c r="B5" s="2" t="s">
        <v>5</v>
      </c>
      <c r="C5" s="3" t="s">
        <v>6</v>
      </c>
      <c r="D5" s="4" t="s">
        <v>5</v>
      </c>
      <c r="E5" s="4" t="s">
        <v>6</v>
      </c>
      <c r="F5" s="4" t="s">
        <v>5</v>
      </c>
      <c r="G5" s="4" t="s">
        <v>6</v>
      </c>
      <c r="H5" s="4" t="s">
        <v>5</v>
      </c>
      <c r="I5" s="4" t="s">
        <v>6</v>
      </c>
      <c r="J5" s="2"/>
      <c r="K5" s="5"/>
      <c r="L5" s="6" t="s">
        <v>5</v>
      </c>
      <c r="M5" s="6" t="s">
        <v>7</v>
      </c>
      <c r="N5" s="6" t="s">
        <v>5</v>
      </c>
      <c r="O5" s="6" t="s">
        <v>7</v>
      </c>
      <c r="P5" s="6" t="s">
        <v>5</v>
      </c>
      <c r="Q5" s="6" t="s">
        <v>7</v>
      </c>
      <c r="R5" s="6" t="s">
        <v>5</v>
      </c>
      <c r="S5" s="6" t="s">
        <v>6</v>
      </c>
      <c r="T5" s="6" t="s">
        <v>5</v>
      </c>
      <c r="U5" s="6" t="s">
        <v>6</v>
      </c>
    </row>
    <row r="6" spans="1:22" s="14" customFormat="1" x14ac:dyDescent="0.25">
      <c r="A6" s="7" t="s">
        <v>8</v>
      </c>
      <c r="B6" s="30"/>
      <c r="C6" s="28">
        <v>1750905</v>
      </c>
      <c r="D6" s="34"/>
      <c r="E6" s="10">
        <v>2000000</v>
      </c>
      <c r="F6" s="32"/>
      <c r="G6" s="28">
        <v>1750905</v>
      </c>
      <c r="H6" s="9"/>
      <c r="I6" s="10">
        <v>2000000</v>
      </c>
      <c r="J6" s="11"/>
      <c r="K6" s="12">
        <v>2169967.0596159999</v>
      </c>
      <c r="L6" s="8"/>
      <c r="M6" s="12">
        <v>2169967.0596159999</v>
      </c>
      <c r="N6" s="8"/>
      <c r="O6" s="12">
        <f>2350584.256832*1.096</f>
        <v>2576240.3454878721</v>
      </c>
      <c r="P6" s="8"/>
      <c r="Q6" s="12">
        <v>1944468.1155066616</v>
      </c>
      <c r="R6" s="8"/>
      <c r="S6" s="12">
        <f>+C6/2</f>
        <v>875452.5</v>
      </c>
      <c r="T6" s="8"/>
      <c r="U6" s="12">
        <v>2800000</v>
      </c>
      <c r="V6" s="13"/>
    </row>
    <row r="7" spans="1:22" s="14" customFormat="1" x14ac:dyDescent="0.25">
      <c r="A7" s="7" t="s">
        <v>9</v>
      </c>
      <c r="B7" s="31"/>
      <c r="C7" s="29">
        <v>249095</v>
      </c>
      <c r="D7" s="33"/>
      <c r="E7" s="29">
        <v>249095</v>
      </c>
      <c r="F7" s="33"/>
      <c r="G7" s="29">
        <v>249095</v>
      </c>
      <c r="H7" s="16"/>
      <c r="I7" s="29">
        <v>249095</v>
      </c>
      <c r="J7" s="16"/>
      <c r="K7" s="29">
        <v>249095</v>
      </c>
      <c r="L7" s="15"/>
      <c r="M7" s="29">
        <v>249095</v>
      </c>
      <c r="N7" s="15"/>
      <c r="O7" s="29">
        <v>249095</v>
      </c>
      <c r="P7" s="15"/>
      <c r="Q7" s="29">
        <v>249095</v>
      </c>
      <c r="R7" s="15"/>
      <c r="S7" s="29">
        <v>249095</v>
      </c>
      <c r="T7" s="15"/>
      <c r="U7" s="29">
        <v>249095</v>
      </c>
    </row>
    <row r="8" spans="1:22" s="14" customFormat="1" x14ac:dyDescent="0.25">
      <c r="A8" s="17" t="s">
        <v>10</v>
      </c>
      <c r="B8" s="68">
        <f>+C6+C7</f>
        <v>2000000</v>
      </c>
      <c r="C8" s="69"/>
      <c r="D8" s="70">
        <f>+E6+E7</f>
        <v>2249095</v>
      </c>
      <c r="E8" s="70"/>
      <c r="F8" s="70">
        <f>+G6+G7</f>
        <v>2000000</v>
      </c>
      <c r="G8" s="70"/>
      <c r="H8" s="70">
        <f>+I6+I7</f>
        <v>2249095</v>
      </c>
      <c r="I8" s="70"/>
      <c r="J8" s="71">
        <f>+K6+K7</f>
        <v>2419062.0596159999</v>
      </c>
      <c r="K8" s="72"/>
      <c r="L8" s="71">
        <f>+M6+M7</f>
        <v>2419062.0596159999</v>
      </c>
      <c r="M8" s="72"/>
      <c r="N8" s="71">
        <f>+O6+O7</f>
        <v>2825335.3454878721</v>
      </c>
      <c r="O8" s="72">
        <f>+O6+O7</f>
        <v>2825335.3454878721</v>
      </c>
      <c r="P8" s="71">
        <f>+Q6+Q7</f>
        <v>2193563.1155066616</v>
      </c>
      <c r="Q8" s="72"/>
      <c r="R8" s="71">
        <f>+S6+S7</f>
        <v>1124547.5</v>
      </c>
      <c r="S8" s="72"/>
      <c r="T8" s="71">
        <f>+U6+U7</f>
        <v>3049095</v>
      </c>
      <c r="U8" s="72"/>
    </row>
    <row r="9" spans="1:22" x14ac:dyDescent="0.25">
      <c r="A9" s="18" t="s">
        <v>11</v>
      </c>
      <c r="B9" s="21">
        <v>8.3299999999999999E-2</v>
      </c>
      <c r="C9" s="20">
        <f>+B9*$B$8</f>
        <v>166600</v>
      </c>
      <c r="D9" s="21">
        <v>8.3299999999999999E-2</v>
      </c>
      <c r="E9" s="22">
        <f>+D9*$H$8</f>
        <v>187349.61350000001</v>
      </c>
      <c r="F9" s="21">
        <v>8.3299999999999999E-2</v>
      </c>
      <c r="G9" s="22">
        <f>+F9*$H$8</f>
        <v>187349.61350000001</v>
      </c>
      <c r="H9" s="21">
        <v>8.3299999999999999E-2</v>
      </c>
      <c r="I9" s="22">
        <f>+H9*$H$8</f>
        <v>187349.61350000001</v>
      </c>
      <c r="J9" s="21">
        <v>8.3299999999999999E-2</v>
      </c>
      <c r="K9" s="20">
        <f>+J9*$J$8</f>
        <v>201507.86956601279</v>
      </c>
      <c r="L9" s="21">
        <v>8.3299999999999999E-2</v>
      </c>
      <c r="M9" s="20">
        <f>+L9*$L$8</f>
        <v>201507.86956601279</v>
      </c>
      <c r="N9" s="21">
        <v>8.3299999999999999E-2</v>
      </c>
      <c r="O9" s="20">
        <f>+N9*$N$8</f>
        <v>235350.43427913974</v>
      </c>
      <c r="P9" s="21">
        <v>8.3299999999999999E-2</v>
      </c>
      <c r="Q9" s="20">
        <f>+P9*$P$8</f>
        <v>182723.8075217049</v>
      </c>
      <c r="R9" s="21">
        <v>8.3299999999999999E-2</v>
      </c>
      <c r="S9" s="20">
        <f>+R9*$R$8</f>
        <v>93674.806750000003</v>
      </c>
      <c r="T9" s="19">
        <v>8.3299999999999999E-2</v>
      </c>
      <c r="U9" s="22">
        <f>+T9*$T$8</f>
        <v>253989.61350000001</v>
      </c>
    </row>
    <row r="10" spans="1:22" x14ac:dyDescent="0.25">
      <c r="A10" s="18" t="s">
        <v>12</v>
      </c>
      <c r="B10" s="21">
        <v>8.3299999999999999E-2</v>
      </c>
      <c r="C10" s="20">
        <f t="shared" ref="C10:C11" si="0">+B10*$B$8</f>
        <v>166600</v>
      </c>
      <c r="D10" s="21">
        <v>8.3299999999999999E-2</v>
      </c>
      <c r="E10" s="22">
        <f t="shared" ref="E10:E11" si="1">+D10*$H$8</f>
        <v>187349.61350000001</v>
      </c>
      <c r="F10" s="21">
        <v>8.3299999999999999E-2</v>
      </c>
      <c r="G10" s="22">
        <f t="shared" ref="G10:G11" si="2">+F10*$H$8</f>
        <v>187349.61350000001</v>
      </c>
      <c r="H10" s="21">
        <v>8.3299999999999999E-2</v>
      </c>
      <c r="I10" s="22">
        <f t="shared" ref="I10:I11" si="3">+H10*$H$8</f>
        <v>187349.61350000001</v>
      </c>
      <c r="J10" s="21">
        <v>8.3299999999999999E-2</v>
      </c>
      <c r="K10" s="20">
        <f t="shared" ref="K10:K11" si="4">+J10*$J$8</f>
        <v>201507.86956601279</v>
      </c>
      <c r="L10" s="21">
        <v>8.3299999999999999E-2</v>
      </c>
      <c r="M10" s="20">
        <f t="shared" ref="M10:M11" si="5">+L10*$L$8</f>
        <v>201507.86956601279</v>
      </c>
      <c r="N10" s="21">
        <v>8.3299999999999999E-2</v>
      </c>
      <c r="O10" s="20">
        <f t="shared" ref="O10:O11" si="6">+N10*$N$8</f>
        <v>235350.43427913974</v>
      </c>
      <c r="P10" s="21">
        <v>8.3299999999999999E-2</v>
      </c>
      <c r="Q10" s="20">
        <f t="shared" ref="Q10:Q11" si="7">+P10*$P$8</f>
        <v>182723.8075217049</v>
      </c>
      <c r="R10" s="21">
        <v>8.3299999999999999E-2</v>
      </c>
      <c r="S10" s="20">
        <f t="shared" ref="S10:S11" si="8">+R10*$R$8</f>
        <v>93674.806750000003</v>
      </c>
      <c r="T10" s="19">
        <v>8.3299999999999999E-2</v>
      </c>
      <c r="U10" s="22">
        <f t="shared" ref="U10:U11" si="9">+T10*$T$8</f>
        <v>253989.61350000001</v>
      </c>
    </row>
    <row r="11" spans="1:22" x14ac:dyDescent="0.25">
      <c r="A11" s="18" t="s">
        <v>13</v>
      </c>
      <c r="B11" s="21">
        <v>0.01</v>
      </c>
      <c r="C11" s="20">
        <f t="shared" si="0"/>
        <v>20000</v>
      </c>
      <c r="D11" s="21">
        <v>0.01</v>
      </c>
      <c r="E11" s="22">
        <f t="shared" si="1"/>
        <v>22490.95</v>
      </c>
      <c r="F11" s="21">
        <v>0.01</v>
      </c>
      <c r="G11" s="22">
        <f t="shared" si="2"/>
        <v>22490.95</v>
      </c>
      <c r="H11" s="21">
        <v>0.01</v>
      </c>
      <c r="I11" s="22">
        <f t="shared" si="3"/>
        <v>22490.95</v>
      </c>
      <c r="J11" s="21">
        <v>0.01</v>
      </c>
      <c r="K11" s="20">
        <f t="shared" si="4"/>
        <v>24190.620596159999</v>
      </c>
      <c r="L11" s="21">
        <v>0.01</v>
      </c>
      <c r="M11" s="20">
        <f t="shared" si="5"/>
        <v>24190.620596159999</v>
      </c>
      <c r="N11" s="21">
        <v>0.01</v>
      </c>
      <c r="O11" s="20">
        <f t="shared" si="6"/>
        <v>28253.353454878721</v>
      </c>
      <c r="P11" s="21">
        <v>0.01</v>
      </c>
      <c r="Q11" s="20">
        <f t="shared" si="7"/>
        <v>21935.631155066618</v>
      </c>
      <c r="R11" s="21">
        <v>0.01</v>
      </c>
      <c r="S11" s="20">
        <f t="shared" si="8"/>
        <v>11245.475</v>
      </c>
      <c r="T11" s="19">
        <v>0.01</v>
      </c>
      <c r="U11" s="22">
        <f t="shared" si="9"/>
        <v>30490.95</v>
      </c>
    </row>
    <row r="12" spans="1:22" x14ac:dyDescent="0.25">
      <c r="A12" s="18" t="s">
        <v>14</v>
      </c>
      <c r="B12" s="21">
        <v>4.1700000000000001E-2</v>
      </c>
      <c r="C12" s="20">
        <f>+B12*C6</f>
        <v>73012.738500000007</v>
      </c>
      <c r="D12" s="21">
        <v>4.1700000000000001E-2</v>
      </c>
      <c r="E12" s="22">
        <f>+D12*E6</f>
        <v>83400</v>
      </c>
      <c r="F12" s="21">
        <v>4.1700000000000001E-2</v>
      </c>
      <c r="G12" s="22">
        <f>+F12*G6</f>
        <v>73012.738500000007</v>
      </c>
      <c r="H12" s="21">
        <v>4.1700000000000001E-2</v>
      </c>
      <c r="I12" s="22">
        <f>+H12*I6</f>
        <v>83400</v>
      </c>
      <c r="J12" s="21">
        <v>4.1700000000000001E-2</v>
      </c>
      <c r="K12" s="20">
        <f>+J12*K6</f>
        <v>90487.626385987198</v>
      </c>
      <c r="L12" s="21">
        <v>4.1700000000000001E-2</v>
      </c>
      <c r="M12" s="20">
        <f>+L12*M6</f>
        <v>90487.626385987198</v>
      </c>
      <c r="N12" s="21">
        <v>4.1700000000000001E-2</v>
      </c>
      <c r="O12" s="20">
        <f>+N12*O6</f>
        <v>107429.22240684427</v>
      </c>
      <c r="P12" s="21">
        <v>4.1700000000000001E-2</v>
      </c>
      <c r="Q12" s="20">
        <f>+P12*Q6</f>
        <v>81084.320416627786</v>
      </c>
      <c r="R12" s="21">
        <v>4.1700000000000001E-2</v>
      </c>
      <c r="S12" s="20">
        <f>+R12*S6</f>
        <v>36506.369250000003</v>
      </c>
      <c r="T12" s="19">
        <v>4.1700000000000001E-2</v>
      </c>
      <c r="U12" s="22">
        <f>+T12*U6</f>
        <v>116760</v>
      </c>
    </row>
    <row r="13" spans="1:22" x14ac:dyDescent="0.25">
      <c r="A13" s="23" t="s">
        <v>15</v>
      </c>
      <c r="B13" s="75">
        <f>+SUM(C9:C12)</f>
        <v>426212.73849999998</v>
      </c>
      <c r="C13" s="76"/>
      <c r="D13" s="75">
        <f>+SUM(E9:E12)</f>
        <v>480590.17700000003</v>
      </c>
      <c r="E13" s="76"/>
      <c r="F13" s="75">
        <f>+SUM(G9:G12)</f>
        <v>470202.9155</v>
      </c>
      <c r="G13" s="76"/>
      <c r="H13" s="75">
        <f>+SUM(I9:I12)</f>
        <v>480590.17700000003</v>
      </c>
      <c r="I13" s="76"/>
      <c r="J13" s="75">
        <f>+SUM(K9:K12)</f>
        <v>517693.98611417279</v>
      </c>
      <c r="K13" s="76"/>
      <c r="L13" s="75">
        <f>+SUM(M9:M12)</f>
        <v>517693.98611417279</v>
      </c>
      <c r="M13" s="76"/>
      <c r="N13" s="75">
        <f>+SUM(O9:O12)</f>
        <v>606383.44442000252</v>
      </c>
      <c r="O13" s="76"/>
      <c r="P13" s="75">
        <f>+SUM(Q9:Q12)</f>
        <v>468467.56661510421</v>
      </c>
      <c r="Q13" s="76"/>
      <c r="R13" s="75">
        <f>+SUM(S9:S12)</f>
        <v>235101.45775</v>
      </c>
      <c r="S13" s="77"/>
      <c r="T13" s="75">
        <f>+SUM(U9:U12)</f>
        <v>655230.17700000003</v>
      </c>
      <c r="U13" s="77"/>
    </row>
    <row r="14" spans="1:22" x14ac:dyDescent="0.25">
      <c r="A14" s="18" t="s">
        <v>16</v>
      </c>
      <c r="B14" s="21">
        <v>8.5000000000000006E-2</v>
      </c>
      <c r="C14" s="20">
        <f>+B14*$C$6</f>
        <v>148826.92500000002</v>
      </c>
      <c r="D14" s="21">
        <v>8.5000000000000006E-2</v>
      </c>
      <c r="E14" s="20">
        <f>+D14*$I$6</f>
        <v>170000</v>
      </c>
      <c r="F14" s="21">
        <v>8.5000000000000006E-2</v>
      </c>
      <c r="G14" s="20">
        <f>+F14*$I$6</f>
        <v>170000</v>
      </c>
      <c r="H14" s="21">
        <v>8.5000000000000006E-2</v>
      </c>
      <c r="I14" s="20">
        <f>+H14*$I$6</f>
        <v>170000</v>
      </c>
      <c r="J14" s="21">
        <v>8.5000000000000006E-2</v>
      </c>
      <c r="K14" s="20">
        <f>+J14*$K$6</f>
        <v>184447.20006736001</v>
      </c>
      <c r="L14" s="21">
        <v>8.5000000000000006E-2</v>
      </c>
      <c r="M14" s="20">
        <f>+L14*$M$6</f>
        <v>184447.20006736001</v>
      </c>
      <c r="N14" s="21">
        <v>8.5000000000000006E-2</v>
      </c>
      <c r="O14" s="20">
        <f>+N14*$O$6</f>
        <v>218980.42936646915</v>
      </c>
      <c r="P14" s="21">
        <v>8.5000000000000006E-2</v>
      </c>
      <c r="Q14" s="20">
        <f>+P14*$Q$6</f>
        <v>165279.78981806626</v>
      </c>
      <c r="R14" s="21">
        <v>8.5000000000000006E-2</v>
      </c>
      <c r="S14" s="20">
        <f>+R14*$S$6</f>
        <v>74413.462500000009</v>
      </c>
      <c r="T14" s="21">
        <v>8.5000000000000006E-2</v>
      </c>
      <c r="U14" s="20">
        <f>+T14*$U$6</f>
        <v>238000.00000000003</v>
      </c>
    </row>
    <row r="15" spans="1:22" x14ac:dyDescent="0.25">
      <c r="A15" s="18" t="s">
        <v>17</v>
      </c>
      <c r="B15" s="21">
        <v>0.12</v>
      </c>
      <c r="C15" s="20">
        <f t="shared" ref="C15:C19" si="10">+B15*$C$6</f>
        <v>210108.6</v>
      </c>
      <c r="D15" s="21">
        <v>0.12</v>
      </c>
      <c r="E15" s="20">
        <f t="shared" ref="E15:E19" si="11">+D15*$I$6</f>
        <v>240000</v>
      </c>
      <c r="F15" s="21">
        <v>0.12</v>
      </c>
      <c r="G15" s="20">
        <f t="shared" ref="G15:G19" si="12">+F15*$I$6</f>
        <v>240000</v>
      </c>
      <c r="H15" s="21">
        <v>0.12</v>
      </c>
      <c r="I15" s="20">
        <f t="shared" ref="I15:I19" si="13">+H15*$I$6</f>
        <v>240000</v>
      </c>
      <c r="J15" s="21">
        <v>0.12</v>
      </c>
      <c r="K15" s="20">
        <f t="shared" ref="K15:K19" si="14">+J15*$K$6</f>
        <v>260396.04715391999</v>
      </c>
      <c r="L15" s="21">
        <v>0.12</v>
      </c>
      <c r="M15" s="20">
        <f t="shared" ref="M15:M19" si="15">+L15*$M$6</f>
        <v>260396.04715391999</v>
      </c>
      <c r="N15" s="21">
        <v>0.12</v>
      </c>
      <c r="O15" s="20">
        <f t="shared" ref="O15:O19" si="16">+N15*$O$6</f>
        <v>309148.84145854466</v>
      </c>
      <c r="P15" s="21">
        <v>0.12</v>
      </c>
      <c r="Q15" s="20">
        <f t="shared" ref="Q15:Q19" si="17">+P15*$Q$6</f>
        <v>233336.17386079938</v>
      </c>
      <c r="R15" s="21">
        <v>0.12</v>
      </c>
      <c r="S15" s="20">
        <f t="shared" ref="S15:S19" si="18">+R15*$S$6</f>
        <v>105054.3</v>
      </c>
      <c r="T15" s="21">
        <v>0.12</v>
      </c>
      <c r="U15" s="20">
        <f t="shared" ref="U15:U19" si="19">+T15*$U$6</f>
        <v>336000</v>
      </c>
    </row>
    <row r="16" spans="1:22" x14ac:dyDescent="0.25">
      <c r="A16" s="18" t="s">
        <v>18</v>
      </c>
      <c r="B16" s="21">
        <v>1.044E-2</v>
      </c>
      <c r="C16" s="20">
        <f t="shared" si="10"/>
        <v>18279.448199999999</v>
      </c>
      <c r="D16" s="21">
        <v>1.044E-2</v>
      </c>
      <c r="E16" s="20">
        <f t="shared" si="11"/>
        <v>20880</v>
      </c>
      <c r="F16" s="21">
        <v>1.044E-2</v>
      </c>
      <c r="G16" s="20">
        <f t="shared" si="12"/>
        <v>20880</v>
      </c>
      <c r="H16" s="21">
        <v>1.044E-2</v>
      </c>
      <c r="I16" s="20">
        <f t="shared" si="13"/>
        <v>20880</v>
      </c>
      <c r="J16" s="21">
        <v>1.044E-2</v>
      </c>
      <c r="K16" s="20">
        <f t="shared" si="14"/>
        <v>22654.456102391039</v>
      </c>
      <c r="L16" s="21">
        <v>1.044E-2</v>
      </c>
      <c r="M16" s="20">
        <f t="shared" si="15"/>
        <v>22654.456102391039</v>
      </c>
      <c r="N16" s="21">
        <v>1.044E-2</v>
      </c>
      <c r="O16" s="20">
        <f t="shared" si="16"/>
        <v>26895.949206893383</v>
      </c>
      <c r="P16" s="21">
        <v>1.044E-2</v>
      </c>
      <c r="Q16" s="20">
        <f t="shared" si="17"/>
        <v>20300.247125889546</v>
      </c>
      <c r="R16" s="21">
        <v>1.044E-2</v>
      </c>
      <c r="S16" s="20">
        <f t="shared" si="18"/>
        <v>9139.7240999999995</v>
      </c>
      <c r="T16" s="21">
        <v>1.044E-2</v>
      </c>
      <c r="U16" s="20">
        <f t="shared" si="19"/>
        <v>29232</v>
      </c>
    </row>
    <row r="17" spans="1:21" x14ac:dyDescent="0.25">
      <c r="A17" s="18" t="s">
        <v>19</v>
      </c>
      <c r="B17" s="21">
        <v>0.04</v>
      </c>
      <c r="C17" s="20">
        <f t="shared" si="10"/>
        <v>70036.2</v>
      </c>
      <c r="D17" s="21">
        <v>0.04</v>
      </c>
      <c r="E17" s="20">
        <f t="shared" si="11"/>
        <v>80000</v>
      </c>
      <c r="F17" s="21">
        <v>0.04</v>
      </c>
      <c r="G17" s="20">
        <f t="shared" si="12"/>
        <v>80000</v>
      </c>
      <c r="H17" s="21">
        <v>0.04</v>
      </c>
      <c r="I17" s="20">
        <f t="shared" si="13"/>
        <v>80000</v>
      </c>
      <c r="J17" s="21">
        <v>0.04</v>
      </c>
      <c r="K17" s="20">
        <f t="shared" si="14"/>
        <v>86798.682384639993</v>
      </c>
      <c r="L17" s="21">
        <v>0.04</v>
      </c>
      <c r="M17" s="20">
        <f t="shared" si="15"/>
        <v>86798.682384639993</v>
      </c>
      <c r="N17" s="21">
        <v>0.04</v>
      </c>
      <c r="O17" s="20">
        <f t="shared" si="16"/>
        <v>103049.61381951488</v>
      </c>
      <c r="P17" s="21">
        <v>0.04</v>
      </c>
      <c r="Q17" s="20">
        <f t="shared" si="17"/>
        <v>77778.724620266468</v>
      </c>
      <c r="R17" s="21">
        <v>0.04</v>
      </c>
      <c r="S17" s="20">
        <f t="shared" si="18"/>
        <v>35018.1</v>
      </c>
      <c r="T17" s="21">
        <v>0.04</v>
      </c>
      <c r="U17" s="20">
        <f t="shared" si="19"/>
        <v>112000</v>
      </c>
    </row>
    <row r="18" spans="1:21" x14ac:dyDescent="0.25">
      <c r="A18" s="18" t="s">
        <v>20</v>
      </c>
      <c r="B18" s="21">
        <v>0</v>
      </c>
      <c r="C18" s="20">
        <f t="shared" si="10"/>
        <v>0</v>
      </c>
      <c r="D18" s="21">
        <v>0</v>
      </c>
      <c r="E18" s="20">
        <f t="shared" si="11"/>
        <v>0</v>
      </c>
      <c r="F18" s="21">
        <v>0</v>
      </c>
      <c r="G18" s="20">
        <f t="shared" si="12"/>
        <v>0</v>
      </c>
      <c r="H18" s="21">
        <v>0</v>
      </c>
      <c r="I18" s="20">
        <f t="shared" si="13"/>
        <v>0</v>
      </c>
      <c r="J18" s="21">
        <v>0</v>
      </c>
      <c r="K18" s="20">
        <f t="shared" si="14"/>
        <v>0</v>
      </c>
      <c r="L18" s="21">
        <v>0</v>
      </c>
      <c r="M18" s="20">
        <f t="shared" si="15"/>
        <v>0</v>
      </c>
      <c r="N18" s="21">
        <v>0</v>
      </c>
      <c r="O18" s="20">
        <f t="shared" si="16"/>
        <v>0</v>
      </c>
      <c r="P18" s="21">
        <v>0</v>
      </c>
      <c r="Q18" s="20">
        <f t="shared" si="17"/>
        <v>0</v>
      </c>
      <c r="R18" s="21">
        <v>0</v>
      </c>
      <c r="S18" s="20">
        <f t="shared" si="18"/>
        <v>0</v>
      </c>
      <c r="T18" s="21">
        <v>0</v>
      </c>
      <c r="U18" s="20">
        <f t="shared" si="19"/>
        <v>0</v>
      </c>
    </row>
    <row r="19" spans="1:21" x14ac:dyDescent="0.25">
      <c r="A19" s="18" t="s">
        <v>21</v>
      </c>
      <c r="B19" s="21">
        <v>0</v>
      </c>
      <c r="C19" s="20">
        <f t="shared" si="10"/>
        <v>0</v>
      </c>
      <c r="D19" s="21">
        <v>0</v>
      </c>
      <c r="E19" s="20">
        <f t="shared" si="11"/>
        <v>0</v>
      </c>
      <c r="F19" s="21">
        <v>0</v>
      </c>
      <c r="G19" s="20">
        <f t="shared" si="12"/>
        <v>0</v>
      </c>
      <c r="H19" s="21">
        <v>0</v>
      </c>
      <c r="I19" s="20">
        <f t="shared" si="13"/>
        <v>0</v>
      </c>
      <c r="J19" s="21">
        <v>0</v>
      </c>
      <c r="K19" s="20">
        <f t="shared" si="14"/>
        <v>0</v>
      </c>
      <c r="L19" s="21">
        <v>0</v>
      </c>
      <c r="M19" s="20">
        <f t="shared" si="15"/>
        <v>0</v>
      </c>
      <c r="N19" s="21">
        <v>0</v>
      </c>
      <c r="O19" s="20">
        <f t="shared" si="16"/>
        <v>0</v>
      </c>
      <c r="P19" s="21">
        <v>0</v>
      </c>
      <c r="Q19" s="20">
        <f t="shared" si="17"/>
        <v>0</v>
      </c>
      <c r="R19" s="21">
        <v>0</v>
      </c>
      <c r="S19" s="20">
        <f t="shared" si="18"/>
        <v>0</v>
      </c>
      <c r="T19" s="21">
        <v>0</v>
      </c>
      <c r="U19" s="20">
        <f t="shared" si="19"/>
        <v>0</v>
      </c>
    </row>
    <row r="20" spans="1:21" x14ac:dyDescent="0.25">
      <c r="A20" s="23" t="s">
        <v>15</v>
      </c>
      <c r="B20" s="73">
        <f>+SUM(C14:C19)</f>
        <v>447251.17320000002</v>
      </c>
      <c r="C20" s="74"/>
      <c r="D20" s="73">
        <f>+SUM(E14:E19)</f>
        <v>510880</v>
      </c>
      <c r="E20" s="74"/>
      <c r="F20" s="73">
        <f>+SUM(G14:G19)</f>
        <v>510880</v>
      </c>
      <c r="G20" s="74"/>
      <c r="H20" s="73">
        <f>+SUM(I14:I19)</f>
        <v>510880</v>
      </c>
      <c r="I20" s="74"/>
      <c r="J20" s="75">
        <f>+SUM(K14:K19)</f>
        <v>554296.38570831111</v>
      </c>
      <c r="K20" s="77"/>
      <c r="L20" s="75">
        <f>+SUM(M14:M19)</f>
        <v>554296.38570831111</v>
      </c>
      <c r="M20" s="77"/>
      <c r="N20" s="75">
        <f>+SUM(O14:O19)</f>
        <v>658074.83385142195</v>
      </c>
      <c r="O20" s="77"/>
      <c r="P20" s="75">
        <f>+SUM(Q14:Q19)</f>
        <v>496694.93542502163</v>
      </c>
      <c r="Q20" s="77"/>
      <c r="R20" s="75">
        <f>+SUM(S14:S19)</f>
        <v>223625.58660000001</v>
      </c>
      <c r="S20" s="77"/>
      <c r="T20" s="75">
        <f>+SUM(U14:U19)</f>
        <v>715232</v>
      </c>
      <c r="U20" s="77"/>
    </row>
    <row r="21" spans="1:21" x14ac:dyDescent="0.25">
      <c r="A21" s="23" t="s">
        <v>22</v>
      </c>
      <c r="B21" s="81">
        <f>+B8+B13+B20</f>
        <v>2873463.9117000001</v>
      </c>
      <c r="C21" s="83"/>
      <c r="D21" s="81">
        <f>+D8+D13+D20</f>
        <v>3240565.1770000001</v>
      </c>
      <c r="E21" s="82"/>
      <c r="F21" s="81">
        <f>+F8+F13+F20</f>
        <v>2981082.9155000001</v>
      </c>
      <c r="G21" s="82"/>
      <c r="H21" s="81">
        <f>+H8+H13+H20</f>
        <v>3240565.1770000001</v>
      </c>
      <c r="I21" s="82"/>
      <c r="J21" s="81">
        <f>+J8+J13+J20</f>
        <v>3491052.4314384838</v>
      </c>
      <c r="K21" s="82"/>
      <c r="L21" s="81">
        <f>+L8+L13+L20</f>
        <v>3491052.4314384838</v>
      </c>
      <c r="M21" s="82"/>
      <c r="N21" s="81">
        <f>+N8+N13+N20</f>
        <v>4089793.6237592967</v>
      </c>
      <c r="O21" s="82"/>
      <c r="P21" s="81">
        <f>+P8+P13+P20</f>
        <v>3158725.6175467875</v>
      </c>
      <c r="Q21" s="82"/>
      <c r="R21" s="81">
        <f>+R8+R13+R20</f>
        <v>1583274.5443500001</v>
      </c>
      <c r="S21" s="82"/>
      <c r="T21" s="81">
        <f>+T8+T13+T20</f>
        <v>4419557.1770000001</v>
      </c>
      <c r="U21" s="82"/>
    </row>
    <row r="22" spans="1:21" x14ac:dyDescent="0.25">
      <c r="A22" s="23" t="s">
        <v>23</v>
      </c>
      <c r="B22" s="24">
        <v>22</v>
      </c>
      <c r="C22" s="24"/>
      <c r="D22" s="24">
        <v>4</v>
      </c>
      <c r="E22" s="24"/>
      <c r="F22" s="24">
        <v>2</v>
      </c>
      <c r="G22" s="24"/>
      <c r="H22" s="24">
        <v>6</v>
      </c>
      <c r="I22" s="24"/>
      <c r="J22" s="24">
        <v>1</v>
      </c>
      <c r="K22" s="24"/>
      <c r="L22" s="24">
        <v>6</v>
      </c>
      <c r="M22" s="24"/>
      <c r="N22" s="24">
        <v>4</v>
      </c>
      <c r="O22" s="24"/>
      <c r="P22" s="24">
        <v>1</v>
      </c>
      <c r="Q22" s="24"/>
      <c r="R22" s="24">
        <v>1</v>
      </c>
      <c r="S22" s="24"/>
      <c r="T22" s="24">
        <v>4</v>
      </c>
      <c r="U22" s="25"/>
    </row>
    <row r="23" spans="1:21" ht="30" x14ac:dyDescent="0.25">
      <c r="A23" s="23" t="s">
        <v>24</v>
      </c>
      <c r="B23" s="26">
        <f>+B21*B22</f>
        <v>63216206.057400003</v>
      </c>
      <c r="C23" s="26"/>
      <c r="D23" s="26">
        <f>+D22*D21</f>
        <v>12962260.708000001</v>
      </c>
      <c r="E23" s="26"/>
      <c r="F23" s="26">
        <f>+F22*F21</f>
        <v>5962165.8310000002</v>
      </c>
      <c r="G23" s="26"/>
      <c r="H23" s="26">
        <f>+H22*H21</f>
        <v>19443391.061999999</v>
      </c>
      <c r="I23" s="26"/>
      <c r="J23" s="26">
        <f>+J22*J21</f>
        <v>3491052.4314384838</v>
      </c>
      <c r="K23" s="26"/>
      <c r="L23" s="26">
        <f>+L22*L21</f>
        <v>20946314.588630904</v>
      </c>
      <c r="M23" s="26"/>
      <c r="N23" s="26">
        <f>+N21*N22</f>
        <v>16359174.495037187</v>
      </c>
      <c r="O23" s="26"/>
      <c r="P23" s="26">
        <f>+P21*P22</f>
        <v>3158725.6175467875</v>
      </c>
      <c r="Q23" s="26"/>
      <c r="R23" s="26">
        <f>+R22*R21</f>
        <v>1583274.5443500001</v>
      </c>
      <c r="S23" s="26"/>
      <c r="T23" s="27">
        <f>+T22*T21</f>
        <v>17678228.708000001</v>
      </c>
      <c r="U23" s="25"/>
    </row>
    <row r="24" spans="1:21" x14ac:dyDescent="0.25">
      <c r="A24" s="23" t="s">
        <v>25</v>
      </c>
      <c r="B24" s="78">
        <f>+B23+H23+J23+L23+N23+P23+R23+T23+D23+F23</f>
        <v>164800794.04340336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</row>
    <row r="25" spans="1:21" x14ac:dyDescent="0.25">
      <c r="A25" s="35" t="s">
        <v>26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</row>
    <row r="26" spans="1:21" x14ac:dyDescent="0.25">
      <c r="A26" s="23" t="s">
        <v>27</v>
      </c>
      <c r="B26" s="78">
        <f>+B25*19%</f>
        <v>0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</row>
    <row r="27" spans="1:21" x14ac:dyDescent="0.25">
      <c r="A27" s="23" t="s">
        <v>28</v>
      </c>
      <c r="B27" s="80">
        <f>+B24+B25+B26</f>
        <v>164800794.04340336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</row>
  </sheetData>
  <mergeCells count="76">
    <mergeCell ref="B24:U24"/>
    <mergeCell ref="B25:U25"/>
    <mergeCell ref="B26:U26"/>
    <mergeCell ref="B27:U27"/>
    <mergeCell ref="P21:Q21"/>
    <mergeCell ref="R21:S21"/>
    <mergeCell ref="T21:U21"/>
    <mergeCell ref="J21:K21"/>
    <mergeCell ref="L21:M21"/>
    <mergeCell ref="N21:O21"/>
    <mergeCell ref="B21:C21"/>
    <mergeCell ref="H21:I21"/>
    <mergeCell ref="F21:G21"/>
    <mergeCell ref="D21:E21"/>
    <mergeCell ref="D8:E8"/>
    <mergeCell ref="T13:U13"/>
    <mergeCell ref="P20:Q20"/>
    <mergeCell ref="R20:S20"/>
    <mergeCell ref="T20:U20"/>
    <mergeCell ref="P13:Q13"/>
    <mergeCell ref="F8:G8"/>
    <mergeCell ref="F13:G13"/>
    <mergeCell ref="F20:G20"/>
    <mergeCell ref="R13:S13"/>
    <mergeCell ref="B20:C20"/>
    <mergeCell ref="H20:I20"/>
    <mergeCell ref="J13:K13"/>
    <mergeCell ref="L13:M13"/>
    <mergeCell ref="N13:O13"/>
    <mergeCell ref="B13:C13"/>
    <mergeCell ref="H13:I13"/>
    <mergeCell ref="J20:K20"/>
    <mergeCell ref="L20:M20"/>
    <mergeCell ref="N20:O20"/>
    <mergeCell ref="D13:E13"/>
    <mergeCell ref="D20:E20"/>
    <mergeCell ref="A1:U1"/>
    <mergeCell ref="T4:U4"/>
    <mergeCell ref="B8:C8"/>
    <mergeCell ref="H8:I8"/>
    <mergeCell ref="J4:K4"/>
    <mergeCell ref="L4:M4"/>
    <mergeCell ref="N4:O4"/>
    <mergeCell ref="P8:Q8"/>
    <mergeCell ref="R8:S8"/>
    <mergeCell ref="T8:U8"/>
    <mergeCell ref="J8:K8"/>
    <mergeCell ref="L8:M8"/>
    <mergeCell ref="N8:O8"/>
    <mergeCell ref="P4:Q4"/>
    <mergeCell ref="R4:S4"/>
    <mergeCell ref="D4:E4"/>
    <mergeCell ref="A4:A5"/>
    <mergeCell ref="B4:C4"/>
    <mergeCell ref="H4:I4"/>
    <mergeCell ref="L3:M3"/>
    <mergeCell ref="N3:O3"/>
    <mergeCell ref="D3:E3"/>
    <mergeCell ref="F3:G3"/>
    <mergeCell ref="F4:G4"/>
    <mergeCell ref="R2:S2"/>
    <mergeCell ref="T2:U2"/>
    <mergeCell ref="B3:C3"/>
    <mergeCell ref="H3:I3"/>
    <mergeCell ref="J3:K3"/>
    <mergeCell ref="L2:M2"/>
    <mergeCell ref="N2:O2"/>
    <mergeCell ref="P2:Q2"/>
    <mergeCell ref="B2:C2"/>
    <mergeCell ref="H2:I2"/>
    <mergeCell ref="J2:K2"/>
    <mergeCell ref="R3:S3"/>
    <mergeCell ref="T3:U3"/>
    <mergeCell ref="P3:Q3"/>
    <mergeCell ref="D2:E2"/>
    <mergeCell ref="F2:G2"/>
  </mergeCells>
  <printOptions horizontalCentered="1"/>
  <pageMargins left="0.23622047244094491" right="0.23622047244094491" top="1.7322834645669292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4CA4-A5C8-407F-B5C8-A0E71838A20D}">
  <dimension ref="A1:V27"/>
  <sheetViews>
    <sheetView topLeftCell="A17" zoomScale="90" zoomScaleNormal="90" workbookViewId="0">
      <selection activeCell="C28" sqref="C28"/>
    </sheetView>
  </sheetViews>
  <sheetFormatPr baseColWidth="10" defaultColWidth="11.42578125" defaultRowHeight="15" x14ac:dyDescent="0.25"/>
  <cols>
    <col min="1" max="1" width="39.42578125" bestFit="1" customWidth="1"/>
    <col min="2" max="3" width="15.140625" customWidth="1"/>
    <col min="4" max="9" width="15.28515625" customWidth="1"/>
    <col min="10" max="13" width="19.28515625" customWidth="1"/>
    <col min="14" max="19" width="15.140625" customWidth="1"/>
    <col min="20" max="20" width="19.28515625" bestFit="1" customWidth="1"/>
    <col min="21" max="21" width="12.7109375" bestFit="1" customWidth="1"/>
  </cols>
  <sheetData>
    <row r="1" spans="1:22" ht="15" customHeight="1" thickBot="1" x14ac:dyDescent="0.3">
      <c r="A1" s="66" t="s">
        <v>39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2" ht="15.75" thickBot="1" x14ac:dyDescent="0.3">
      <c r="A2" s="1"/>
      <c r="B2" s="60">
        <v>2026</v>
      </c>
      <c r="C2" s="61"/>
      <c r="D2" s="62">
        <v>2026</v>
      </c>
      <c r="E2" s="62"/>
      <c r="F2" s="62">
        <v>2026</v>
      </c>
      <c r="G2" s="62"/>
      <c r="H2" s="62">
        <v>2026</v>
      </c>
      <c r="I2" s="62"/>
      <c r="J2" s="58">
        <v>2026</v>
      </c>
      <c r="K2" s="59"/>
      <c r="L2" s="58">
        <v>2026</v>
      </c>
      <c r="M2" s="59"/>
      <c r="N2" s="58">
        <v>2026</v>
      </c>
      <c r="O2" s="59"/>
      <c r="P2" s="58">
        <v>2026</v>
      </c>
      <c r="Q2" s="59"/>
      <c r="R2" s="58">
        <v>2026</v>
      </c>
      <c r="S2" s="59"/>
      <c r="T2" s="58">
        <v>2026</v>
      </c>
      <c r="U2" s="59"/>
    </row>
    <row r="3" spans="1:22" ht="37.5" customHeight="1" x14ac:dyDescent="0.25">
      <c r="A3" s="1"/>
      <c r="B3" s="60" t="s">
        <v>30</v>
      </c>
      <c r="C3" s="61"/>
      <c r="D3" s="62" t="s">
        <v>31</v>
      </c>
      <c r="E3" s="62"/>
      <c r="F3" s="60" t="s">
        <v>32</v>
      </c>
      <c r="G3" s="61"/>
      <c r="H3" s="62" t="s">
        <v>33</v>
      </c>
      <c r="I3" s="62"/>
      <c r="J3" s="60" t="s">
        <v>29</v>
      </c>
      <c r="K3" s="63"/>
      <c r="L3" s="60" t="s">
        <v>34</v>
      </c>
      <c r="M3" s="63"/>
      <c r="N3" s="60" t="s">
        <v>35</v>
      </c>
      <c r="O3" s="63"/>
      <c r="P3" s="60" t="s">
        <v>36</v>
      </c>
      <c r="Q3" s="63"/>
      <c r="R3" s="60" t="s">
        <v>1</v>
      </c>
      <c r="S3" s="63"/>
      <c r="T3" s="60" t="s">
        <v>37</v>
      </c>
      <c r="U3" s="63"/>
    </row>
    <row r="4" spans="1:22" ht="15" customHeight="1" x14ac:dyDescent="0.25">
      <c r="A4" s="64" t="s">
        <v>2</v>
      </c>
      <c r="B4" s="65" t="s">
        <v>3</v>
      </c>
      <c r="C4" s="62"/>
      <c r="D4" s="62" t="s">
        <v>3</v>
      </c>
      <c r="E4" s="62"/>
      <c r="F4" s="62" t="s">
        <v>3</v>
      </c>
      <c r="G4" s="62"/>
      <c r="H4" s="62" t="s">
        <v>3</v>
      </c>
      <c r="I4" s="62"/>
      <c r="J4" s="65" t="s">
        <v>3</v>
      </c>
      <c r="K4" s="67"/>
      <c r="L4" s="65" t="s">
        <v>3</v>
      </c>
      <c r="M4" s="67"/>
      <c r="N4" s="65" t="s">
        <v>4</v>
      </c>
      <c r="O4" s="67"/>
      <c r="P4" s="65" t="s">
        <v>4</v>
      </c>
      <c r="Q4" s="67"/>
      <c r="R4" s="65" t="s">
        <v>3</v>
      </c>
      <c r="S4" s="67"/>
      <c r="T4" s="65" t="s">
        <v>3</v>
      </c>
      <c r="U4" s="67"/>
    </row>
    <row r="5" spans="1:22" ht="15.75" thickBot="1" x14ac:dyDescent="0.3">
      <c r="A5" s="64"/>
      <c r="B5" s="2" t="s">
        <v>5</v>
      </c>
      <c r="C5" s="3" t="s">
        <v>6</v>
      </c>
      <c r="D5" s="4" t="s">
        <v>5</v>
      </c>
      <c r="E5" s="4" t="s">
        <v>6</v>
      </c>
      <c r="F5" s="4" t="s">
        <v>5</v>
      </c>
      <c r="G5" s="4" t="s">
        <v>6</v>
      </c>
      <c r="H5" s="4" t="s">
        <v>5</v>
      </c>
      <c r="I5" s="4" t="s">
        <v>6</v>
      </c>
      <c r="J5" s="2"/>
      <c r="K5" s="5"/>
      <c r="L5" s="6" t="s">
        <v>5</v>
      </c>
      <c r="M5" s="6" t="s">
        <v>7</v>
      </c>
      <c r="N5" s="6" t="s">
        <v>5</v>
      </c>
      <c r="O5" s="6" t="s">
        <v>7</v>
      </c>
      <c r="P5" s="6" t="s">
        <v>5</v>
      </c>
      <c r="Q5" s="6" t="s">
        <v>7</v>
      </c>
      <c r="R5" s="6" t="s">
        <v>5</v>
      </c>
      <c r="S5" s="6" t="s">
        <v>6</v>
      </c>
      <c r="T5" s="6" t="s">
        <v>5</v>
      </c>
      <c r="U5" s="6" t="s">
        <v>6</v>
      </c>
    </row>
    <row r="6" spans="1:22" s="14" customFormat="1" x14ac:dyDescent="0.25">
      <c r="A6" s="7" t="s">
        <v>8</v>
      </c>
      <c r="B6" s="30"/>
      <c r="C6" s="28">
        <v>1750905</v>
      </c>
      <c r="D6" s="34"/>
      <c r="E6" s="10">
        <v>2000000</v>
      </c>
      <c r="F6" s="32"/>
      <c r="G6" s="28">
        <v>1750905</v>
      </c>
      <c r="H6" s="9"/>
      <c r="I6" s="10">
        <v>2000000</v>
      </c>
      <c r="J6" s="11"/>
      <c r="K6" s="12">
        <v>2169967.0596159999</v>
      </c>
      <c r="L6" s="8"/>
      <c r="M6" s="12">
        <v>2169967.0596159999</v>
      </c>
      <c r="N6" s="8"/>
      <c r="O6" s="12">
        <v>2576240.3454878721</v>
      </c>
      <c r="P6" s="8"/>
      <c r="Q6" s="12">
        <v>1944468.1155066616</v>
      </c>
      <c r="R6" s="8"/>
      <c r="S6" s="12">
        <v>875452.5</v>
      </c>
      <c r="T6" s="8"/>
      <c r="U6" s="12">
        <v>2800000</v>
      </c>
      <c r="V6" s="13"/>
    </row>
    <row r="7" spans="1:22" s="14" customFormat="1" x14ac:dyDescent="0.25">
      <c r="A7" s="7" t="s">
        <v>9</v>
      </c>
      <c r="B7" s="31"/>
      <c r="C7" s="29">
        <v>249095</v>
      </c>
      <c r="D7" s="33"/>
      <c r="E7" s="29">
        <v>249095</v>
      </c>
      <c r="F7" s="33"/>
      <c r="G7" s="29">
        <v>249095</v>
      </c>
      <c r="H7" s="16"/>
      <c r="I7" s="29">
        <v>249095</v>
      </c>
      <c r="J7" s="16"/>
      <c r="K7" s="29">
        <v>249095</v>
      </c>
      <c r="L7" s="15"/>
      <c r="M7" s="29">
        <v>249095</v>
      </c>
      <c r="N7" s="15"/>
      <c r="O7" s="29">
        <v>249095</v>
      </c>
      <c r="P7" s="15"/>
      <c r="Q7" s="29">
        <v>249095</v>
      </c>
      <c r="R7" s="15"/>
      <c r="S7" s="29">
        <v>249095</v>
      </c>
      <c r="T7" s="15"/>
      <c r="U7" s="29">
        <v>249095</v>
      </c>
    </row>
    <row r="8" spans="1:22" s="14" customFormat="1" x14ac:dyDescent="0.25">
      <c r="A8" s="17" t="s">
        <v>10</v>
      </c>
      <c r="B8" s="68">
        <f>+C6+C7</f>
        <v>2000000</v>
      </c>
      <c r="C8" s="69"/>
      <c r="D8" s="70">
        <f>+E6+E7</f>
        <v>2249095</v>
      </c>
      <c r="E8" s="70"/>
      <c r="F8" s="70">
        <f>+G6+G7</f>
        <v>2000000</v>
      </c>
      <c r="G8" s="70"/>
      <c r="H8" s="70">
        <f>+I6+I7</f>
        <v>2249095</v>
      </c>
      <c r="I8" s="70"/>
      <c r="J8" s="71">
        <f>+K6+K7</f>
        <v>2419062.0596159999</v>
      </c>
      <c r="K8" s="72"/>
      <c r="L8" s="71">
        <f>+M6+M7</f>
        <v>2419062.0596159999</v>
      </c>
      <c r="M8" s="72"/>
      <c r="N8" s="71">
        <f>+O6+O7</f>
        <v>2825335.3454878721</v>
      </c>
      <c r="O8" s="72">
        <f>+O6+O7</f>
        <v>2825335.3454878721</v>
      </c>
      <c r="P8" s="71">
        <f>+Q6+Q7</f>
        <v>2193563.1155066616</v>
      </c>
      <c r="Q8" s="72"/>
      <c r="R8" s="71">
        <f>+S6+S7</f>
        <v>1124547.5</v>
      </c>
      <c r="S8" s="72"/>
      <c r="T8" s="71">
        <f>+U6+U7</f>
        <v>3049095</v>
      </c>
      <c r="U8" s="72"/>
    </row>
    <row r="9" spans="1:22" x14ac:dyDescent="0.25">
      <c r="A9" s="18" t="s">
        <v>11</v>
      </c>
      <c r="B9" s="21">
        <v>8.3299999999999999E-2</v>
      </c>
      <c r="C9" s="20">
        <f>+B9*$B$8</f>
        <v>166600</v>
      </c>
      <c r="D9" s="21">
        <v>8.3299999999999999E-2</v>
      </c>
      <c r="E9" s="22">
        <f>+D9*$H$8</f>
        <v>187349.61350000001</v>
      </c>
      <c r="F9" s="21">
        <v>8.3299999999999999E-2</v>
      </c>
      <c r="G9" s="22">
        <f>+F9*$H$8</f>
        <v>187349.61350000001</v>
      </c>
      <c r="H9" s="21">
        <v>8.3299999999999999E-2</v>
      </c>
      <c r="I9" s="22">
        <f>+H9*$H$8</f>
        <v>187349.61350000001</v>
      </c>
      <c r="J9" s="21">
        <v>8.3299999999999999E-2</v>
      </c>
      <c r="K9" s="20">
        <f>+J9*$J$8</f>
        <v>201507.86956601279</v>
      </c>
      <c r="L9" s="21">
        <v>8.3299999999999999E-2</v>
      </c>
      <c r="M9" s="20">
        <f>+L9*$L$8</f>
        <v>201507.86956601279</v>
      </c>
      <c r="N9" s="21">
        <v>8.3299999999999999E-2</v>
      </c>
      <c r="O9" s="20">
        <f>+N9*$N$8</f>
        <v>235350.43427913974</v>
      </c>
      <c r="P9" s="21">
        <v>8.3299999999999999E-2</v>
      </c>
      <c r="Q9" s="20">
        <f>+P9*$P$8</f>
        <v>182723.8075217049</v>
      </c>
      <c r="R9" s="21">
        <v>8.3299999999999999E-2</v>
      </c>
      <c r="S9" s="20">
        <f>+R9*$R$8</f>
        <v>93674.806750000003</v>
      </c>
      <c r="T9" s="19">
        <v>8.3299999999999999E-2</v>
      </c>
      <c r="U9" s="22">
        <f>+T9*$T$8</f>
        <v>253989.61350000001</v>
      </c>
    </row>
    <row r="10" spans="1:22" x14ac:dyDescent="0.25">
      <c r="A10" s="18" t="s">
        <v>12</v>
      </c>
      <c r="B10" s="21">
        <v>8.3299999999999999E-2</v>
      </c>
      <c r="C10" s="20">
        <f t="shared" ref="C10:C11" si="0">+B10*$B$8</f>
        <v>166600</v>
      </c>
      <c r="D10" s="21">
        <v>8.3299999999999999E-2</v>
      </c>
      <c r="E10" s="22">
        <f t="shared" ref="E10:E11" si="1">+D10*$H$8</f>
        <v>187349.61350000001</v>
      </c>
      <c r="F10" s="21">
        <v>8.3299999999999999E-2</v>
      </c>
      <c r="G10" s="22">
        <f t="shared" ref="G10:G11" si="2">+F10*$H$8</f>
        <v>187349.61350000001</v>
      </c>
      <c r="H10" s="21">
        <v>8.3299999999999999E-2</v>
      </c>
      <c r="I10" s="22">
        <f t="shared" ref="I10:I11" si="3">+H10*$H$8</f>
        <v>187349.61350000001</v>
      </c>
      <c r="J10" s="21">
        <v>8.3299999999999999E-2</v>
      </c>
      <c r="K10" s="20">
        <f t="shared" ref="K10:K11" si="4">+J10*$J$8</f>
        <v>201507.86956601279</v>
      </c>
      <c r="L10" s="21">
        <v>8.3299999999999999E-2</v>
      </c>
      <c r="M10" s="20">
        <f t="shared" ref="M10:M11" si="5">+L10*$L$8</f>
        <v>201507.86956601279</v>
      </c>
      <c r="N10" s="21">
        <v>8.3299999999999999E-2</v>
      </c>
      <c r="O10" s="20">
        <f t="shared" ref="O10:O11" si="6">+N10*$N$8</f>
        <v>235350.43427913974</v>
      </c>
      <c r="P10" s="21">
        <v>8.3299999999999999E-2</v>
      </c>
      <c r="Q10" s="20">
        <f t="shared" ref="Q10:Q11" si="7">+P10*$P$8</f>
        <v>182723.8075217049</v>
      </c>
      <c r="R10" s="21">
        <v>8.3299999999999999E-2</v>
      </c>
      <c r="S10" s="20">
        <f t="shared" ref="S10:S11" si="8">+R10*$R$8</f>
        <v>93674.806750000003</v>
      </c>
      <c r="T10" s="19">
        <v>8.3299999999999999E-2</v>
      </c>
      <c r="U10" s="22">
        <f t="shared" ref="U10:U11" si="9">+T10*$T$8</f>
        <v>253989.61350000001</v>
      </c>
    </row>
    <row r="11" spans="1:22" x14ac:dyDescent="0.25">
      <c r="A11" s="18" t="s">
        <v>13</v>
      </c>
      <c r="B11" s="21">
        <v>0.01</v>
      </c>
      <c r="C11" s="20">
        <f t="shared" si="0"/>
        <v>20000</v>
      </c>
      <c r="D11" s="21">
        <v>0.01</v>
      </c>
      <c r="E11" s="22">
        <f t="shared" si="1"/>
        <v>22490.95</v>
      </c>
      <c r="F11" s="21">
        <v>0.01</v>
      </c>
      <c r="G11" s="22">
        <f t="shared" si="2"/>
        <v>22490.95</v>
      </c>
      <c r="H11" s="21">
        <v>0.01</v>
      </c>
      <c r="I11" s="22">
        <f t="shared" si="3"/>
        <v>22490.95</v>
      </c>
      <c r="J11" s="21">
        <v>0.01</v>
      </c>
      <c r="K11" s="20">
        <f t="shared" si="4"/>
        <v>24190.620596159999</v>
      </c>
      <c r="L11" s="21">
        <v>0.01</v>
      </c>
      <c r="M11" s="20">
        <f t="shared" si="5"/>
        <v>24190.620596159999</v>
      </c>
      <c r="N11" s="21">
        <v>0.01</v>
      </c>
      <c r="O11" s="20">
        <f t="shared" si="6"/>
        <v>28253.353454878721</v>
      </c>
      <c r="P11" s="21">
        <v>0.01</v>
      </c>
      <c r="Q11" s="20">
        <f t="shared" si="7"/>
        <v>21935.631155066618</v>
      </c>
      <c r="R11" s="21">
        <v>0.01</v>
      </c>
      <c r="S11" s="20">
        <f t="shared" si="8"/>
        <v>11245.475</v>
      </c>
      <c r="T11" s="19">
        <v>0.01</v>
      </c>
      <c r="U11" s="22">
        <f t="shared" si="9"/>
        <v>30490.95</v>
      </c>
    </row>
    <row r="12" spans="1:22" x14ac:dyDescent="0.25">
      <c r="A12" s="18" t="s">
        <v>14</v>
      </c>
      <c r="B12" s="21">
        <v>4.1700000000000001E-2</v>
      </c>
      <c r="C12" s="20">
        <f>+B12*C6</f>
        <v>73012.738500000007</v>
      </c>
      <c r="D12" s="21">
        <v>4.1700000000000001E-2</v>
      </c>
      <c r="E12" s="22">
        <f>+D12*E6</f>
        <v>83400</v>
      </c>
      <c r="F12" s="21">
        <v>4.1700000000000001E-2</v>
      </c>
      <c r="G12" s="22">
        <f>+F12*G6</f>
        <v>73012.738500000007</v>
      </c>
      <c r="H12" s="21">
        <v>4.1700000000000001E-2</v>
      </c>
      <c r="I12" s="22">
        <f>+H12*I6</f>
        <v>83400</v>
      </c>
      <c r="J12" s="21">
        <v>4.1700000000000001E-2</v>
      </c>
      <c r="K12" s="20">
        <f>+J12*K6</f>
        <v>90487.626385987198</v>
      </c>
      <c r="L12" s="21">
        <v>4.1700000000000001E-2</v>
      </c>
      <c r="M12" s="20">
        <f>+L12*M6</f>
        <v>90487.626385987198</v>
      </c>
      <c r="N12" s="21">
        <v>4.1700000000000001E-2</v>
      </c>
      <c r="O12" s="20">
        <f>+N12*O6</f>
        <v>107429.22240684427</v>
      </c>
      <c r="P12" s="21">
        <v>4.1700000000000001E-2</v>
      </c>
      <c r="Q12" s="20">
        <f>+P12*Q6</f>
        <v>81084.320416627786</v>
      </c>
      <c r="R12" s="21">
        <v>4.1700000000000001E-2</v>
      </c>
      <c r="S12" s="20">
        <f>+R12*S6</f>
        <v>36506.369250000003</v>
      </c>
      <c r="T12" s="19">
        <v>4.1700000000000001E-2</v>
      </c>
      <c r="U12" s="22">
        <f>+T12*U6</f>
        <v>116760</v>
      </c>
    </row>
    <row r="13" spans="1:22" x14ac:dyDescent="0.25">
      <c r="A13" s="23" t="s">
        <v>15</v>
      </c>
      <c r="B13" s="75">
        <f>+SUM(C9:C12)</f>
        <v>426212.73849999998</v>
      </c>
      <c r="C13" s="76"/>
      <c r="D13" s="75">
        <f>+SUM(E9:E12)</f>
        <v>480590.17700000003</v>
      </c>
      <c r="E13" s="76"/>
      <c r="F13" s="75">
        <f>+SUM(G9:G12)</f>
        <v>470202.9155</v>
      </c>
      <c r="G13" s="76"/>
      <c r="H13" s="75">
        <f>+SUM(I9:I12)</f>
        <v>480590.17700000003</v>
      </c>
      <c r="I13" s="76"/>
      <c r="J13" s="75">
        <f>+SUM(K9:K12)</f>
        <v>517693.98611417279</v>
      </c>
      <c r="K13" s="76"/>
      <c r="L13" s="75">
        <f>+SUM(M9:M12)</f>
        <v>517693.98611417279</v>
      </c>
      <c r="M13" s="76"/>
      <c r="N13" s="75">
        <f>+SUM(O9:O12)</f>
        <v>606383.44442000252</v>
      </c>
      <c r="O13" s="76"/>
      <c r="P13" s="75">
        <f>+SUM(Q9:Q12)</f>
        <v>468467.56661510421</v>
      </c>
      <c r="Q13" s="76"/>
      <c r="R13" s="75">
        <f>+SUM(S9:S12)</f>
        <v>235101.45775</v>
      </c>
      <c r="S13" s="77"/>
      <c r="T13" s="75">
        <f>+SUM(U9:U12)</f>
        <v>655230.17700000003</v>
      </c>
      <c r="U13" s="77"/>
    </row>
    <row r="14" spans="1:22" x14ac:dyDescent="0.25">
      <c r="A14" s="18" t="s">
        <v>16</v>
      </c>
      <c r="B14" s="21">
        <v>8.5000000000000006E-2</v>
      </c>
      <c r="C14" s="20">
        <f>+B14*$C$6</f>
        <v>148826.92500000002</v>
      </c>
      <c r="D14" s="21">
        <v>8.5000000000000006E-2</v>
      </c>
      <c r="E14" s="20">
        <f>+D14*$I$6</f>
        <v>170000</v>
      </c>
      <c r="F14" s="21">
        <v>8.5000000000000006E-2</v>
      </c>
      <c r="G14" s="20">
        <f>+F14*$I$6</f>
        <v>170000</v>
      </c>
      <c r="H14" s="21">
        <v>8.5000000000000006E-2</v>
      </c>
      <c r="I14" s="20">
        <f>+H14*$I$6</f>
        <v>170000</v>
      </c>
      <c r="J14" s="21">
        <v>8.5000000000000006E-2</v>
      </c>
      <c r="K14" s="20">
        <f>+J14*$K$6</f>
        <v>184447.20006736001</v>
      </c>
      <c r="L14" s="21">
        <v>8.5000000000000006E-2</v>
      </c>
      <c r="M14" s="20">
        <f>+L14*$M$6</f>
        <v>184447.20006736001</v>
      </c>
      <c r="N14" s="21">
        <v>8.5000000000000006E-2</v>
      </c>
      <c r="O14" s="20">
        <f>+N14*$O$6</f>
        <v>218980.42936646915</v>
      </c>
      <c r="P14" s="21">
        <v>8.5000000000000006E-2</v>
      </c>
      <c r="Q14" s="20">
        <f>+P14*$Q$6</f>
        <v>165279.78981806626</v>
      </c>
      <c r="R14" s="21">
        <v>8.5000000000000006E-2</v>
      </c>
      <c r="S14" s="20">
        <f>+R14*$S$6</f>
        <v>74413.462500000009</v>
      </c>
      <c r="T14" s="21">
        <v>8.5000000000000006E-2</v>
      </c>
      <c r="U14" s="20">
        <f>+T14*$U$6</f>
        <v>238000.00000000003</v>
      </c>
    </row>
    <row r="15" spans="1:22" x14ac:dyDescent="0.25">
      <c r="A15" s="18" t="s">
        <v>17</v>
      </c>
      <c r="B15" s="21">
        <v>0.12</v>
      </c>
      <c r="C15" s="20">
        <f t="shared" ref="C15:C19" si="10">+B15*$C$6</f>
        <v>210108.6</v>
      </c>
      <c r="D15" s="21">
        <v>0.12</v>
      </c>
      <c r="E15" s="20">
        <f t="shared" ref="E15:E19" si="11">+D15*$I$6</f>
        <v>240000</v>
      </c>
      <c r="F15" s="21">
        <v>0.12</v>
      </c>
      <c r="G15" s="20">
        <f t="shared" ref="G15:G19" si="12">+F15*$I$6</f>
        <v>240000</v>
      </c>
      <c r="H15" s="21">
        <v>0.12</v>
      </c>
      <c r="I15" s="20">
        <f t="shared" ref="I15:I19" si="13">+H15*$I$6</f>
        <v>240000</v>
      </c>
      <c r="J15" s="21">
        <v>0.12</v>
      </c>
      <c r="K15" s="20">
        <f t="shared" ref="K15:K19" si="14">+J15*$K$6</f>
        <v>260396.04715391999</v>
      </c>
      <c r="L15" s="21">
        <v>0.12</v>
      </c>
      <c r="M15" s="20">
        <f t="shared" ref="M15:M19" si="15">+L15*$M$6</f>
        <v>260396.04715391999</v>
      </c>
      <c r="N15" s="21">
        <v>0.12</v>
      </c>
      <c r="O15" s="20">
        <f t="shared" ref="O15:O19" si="16">+N15*$O$6</f>
        <v>309148.84145854466</v>
      </c>
      <c r="P15" s="21">
        <v>0.12</v>
      </c>
      <c r="Q15" s="20">
        <f t="shared" ref="Q15:Q19" si="17">+P15*$Q$6</f>
        <v>233336.17386079938</v>
      </c>
      <c r="R15" s="21">
        <v>0.12</v>
      </c>
      <c r="S15" s="20">
        <f t="shared" ref="S15:S19" si="18">+R15*$S$6</f>
        <v>105054.3</v>
      </c>
      <c r="T15" s="21">
        <v>0.12</v>
      </c>
      <c r="U15" s="20">
        <f t="shared" ref="U15:U19" si="19">+T15*$U$6</f>
        <v>336000</v>
      </c>
    </row>
    <row r="16" spans="1:22" x14ac:dyDescent="0.25">
      <c r="A16" s="18" t="s">
        <v>18</v>
      </c>
      <c r="B16" s="21">
        <v>1.044E-2</v>
      </c>
      <c r="C16" s="20">
        <f t="shared" si="10"/>
        <v>18279.448199999999</v>
      </c>
      <c r="D16" s="21">
        <v>1.044E-2</v>
      </c>
      <c r="E16" s="20">
        <f t="shared" si="11"/>
        <v>20880</v>
      </c>
      <c r="F16" s="21">
        <v>1.044E-2</v>
      </c>
      <c r="G16" s="20">
        <f t="shared" si="12"/>
        <v>20880</v>
      </c>
      <c r="H16" s="21">
        <v>1.044E-2</v>
      </c>
      <c r="I16" s="20">
        <f t="shared" si="13"/>
        <v>20880</v>
      </c>
      <c r="J16" s="21">
        <v>1.044E-2</v>
      </c>
      <c r="K16" s="20">
        <f t="shared" si="14"/>
        <v>22654.456102391039</v>
      </c>
      <c r="L16" s="21">
        <v>1.044E-2</v>
      </c>
      <c r="M16" s="20">
        <f t="shared" si="15"/>
        <v>22654.456102391039</v>
      </c>
      <c r="N16" s="21">
        <v>1.044E-2</v>
      </c>
      <c r="O16" s="20">
        <f t="shared" si="16"/>
        <v>26895.949206893383</v>
      </c>
      <c r="P16" s="21">
        <v>1.044E-2</v>
      </c>
      <c r="Q16" s="20">
        <f t="shared" si="17"/>
        <v>20300.247125889546</v>
      </c>
      <c r="R16" s="21">
        <v>1.044E-2</v>
      </c>
      <c r="S16" s="20">
        <f t="shared" si="18"/>
        <v>9139.7240999999995</v>
      </c>
      <c r="T16" s="21">
        <v>1.044E-2</v>
      </c>
      <c r="U16" s="20">
        <f t="shared" si="19"/>
        <v>29232</v>
      </c>
    </row>
    <row r="17" spans="1:21" x14ac:dyDescent="0.25">
      <c r="A17" s="18" t="s">
        <v>19</v>
      </c>
      <c r="B17" s="21">
        <v>0.04</v>
      </c>
      <c r="C17" s="20">
        <f t="shared" si="10"/>
        <v>70036.2</v>
      </c>
      <c r="D17" s="21">
        <v>0.04</v>
      </c>
      <c r="E17" s="20">
        <f t="shared" si="11"/>
        <v>80000</v>
      </c>
      <c r="F17" s="21">
        <v>0.04</v>
      </c>
      <c r="G17" s="20">
        <f t="shared" si="12"/>
        <v>80000</v>
      </c>
      <c r="H17" s="21">
        <v>0.04</v>
      </c>
      <c r="I17" s="20">
        <f t="shared" si="13"/>
        <v>80000</v>
      </c>
      <c r="J17" s="21">
        <v>0.04</v>
      </c>
      <c r="K17" s="20">
        <f t="shared" si="14"/>
        <v>86798.682384639993</v>
      </c>
      <c r="L17" s="21">
        <v>0.04</v>
      </c>
      <c r="M17" s="20">
        <f t="shared" si="15"/>
        <v>86798.682384639993</v>
      </c>
      <c r="N17" s="21">
        <v>0.04</v>
      </c>
      <c r="O17" s="20">
        <f t="shared" si="16"/>
        <v>103049.61381951488</v>
      </c>
      <c r="P17" s="21">
        <v>0.04</v>
      </c>
      <c r="Q17" s="20">
        <f t="shared" si="17"/>
        <v>77778.724620266468</v>
      </c>
      <c r="R17" s="21">
        <v>0.04</v>
      </c>
      <c r="S17" s="20">
        <f t="shared" si="18"/>
        <v>35018.1</v>
      </c>
      <c r="T17" s="21">
        <v>0.04</v>
      </c>
      <c r="U17" s="20">
        <f t="shared" si="19"/>
        <v>112000</v>
      </c>
    </row>
    <row r="18" spans="1:21" x14ac:dyDescent="0.25">
      <c r="A18" s="18" t="s">
        <v>20</v>
      </c>
      <c r="B18" s="21">
        <v>0.03</v>
      </c>
      <c r="C18" s="20">
        <f t="shared" si="10"/>
        <v>52527.15</v>
      </c>
      <c r="D18" s="21">
        <v>0.03</v>
      </c>
      <c r="E18" s="20">
        <f t="shared" si="11"/>
        <v>60000</v>
      </c>
      <c r="F18" s="21">
        <v>0.03</v>
      </c>
      <c r="G18" s="20">
        <f t="shared" si="12"/>
        <v>60000</v>
      </c>
      <c r="H18" s="21">
        <v>0.03</v>
      </c>
      <c r="I18" s="20">
        <f t="shared" si="13"/>
        <v>60000</v>
      </c>
      <c r="J18" s="21">
        <v>0.03</v>
      </c>
      <c r="K18" s="20">
        <f t="shared" si="14"/>
        <v>65099.011788479998</v>
      </c>
      <c r="L18" s="21">
        <v>0.03</v>
      </c>
      <c r="M18" s="20">
        <f t="shared" si="15"/>
        <v>65099.011788479998</v>
      </c>
      <c r="N18" s="21">
        <v>0.03</v>
      </c>
      <c r="O18" s="20">
        <f t="shared" si="16"/>
        <v>77287.210364636165</v>
      </c>
      <c r="P18" s="21">
        <v>0.03</v>
      </c>
      <c r="Q18" s="20">
        <f t="shared" si="17"/>
        <v>58334.043465199844</v>
      </c>
      <c r="R18" s="21">
        <v>0.03</v>
      </c>
      <c r="S18" s="20">
        <f t="shared" si="18"/>
        <v>26263.575000000001</v>
      </c>
      <c r="T18" s="21">
        <v>0.03</v>
      </c>
      <c r="U18" s="20">
        <f t="shared" si="19"/>
        <v>84000</v>
      </c>
    </row>
    <row r="19" spans="1:21" x14ac:dyDescent="0.25">
      <c r="A19" s="18" t="s">
        <v>21</v>
      </c>
      <c r="B19" s="21">
        <v>0.02</v>
      </c>
      <c r="C19" s="20">
        <f t="shared" si="10"/>
        <v>35018.1</v>
      </c>
      <c r="D19" s="21">
        <v>0.02</v>
      </c>
      <c r="E19" s="20">
        <f t="shared" si="11"/>
        <v>40000</v>
      </c>
      <c r="F19" s="21">
        <v>0.02</v>
      </c>
      <c r="G19" s="20">
        <f t="shared" si="12"/>
        <v>40000</v>
      </c>
      <c r="H19" s="21">
        <v>0.02</v>
      </c>
      <c r="I19" s="20">
        <f t="shared" si="13"/>
        <v>40000</v>
      </c>
      <c r="J19" s="21">
        <v>0.02</v>
      </c>
      <c r="K19" s="20">
        <f t="shared" si="14"/>
        <v>43399.341192319996</v>
      </c>
      <c r="L19" s="21">
        <v>0.02</v>
      </c>
      <c r="M19" s="20">
        <f t="shared" si="15"/>
        <v>43399.341192319996</v>
      </c>
      <c r="N19" s="21">
        <v>0.02</v>
      </c>
      <c r="O19" s="20">
        <f t="shared" si="16"/>
        <v>51524.806909757441</v>
      </c>
      <c r="P19" s="21">
        <v>0.02</v>
      </c>
      <c r="Q19" s="20">
        <f t="shared" si="17"/>
        <v>38889.362310133234</v>
      </c>
      <c r="R19" s="21">
        <v>0.02</v>
      </c>
      <c r="S19" s="20">
        <f t="shared" si="18"/>
        <v>17509.05</v>
      </c>
      <c r="T19" s="21">
        <v>0.02</v>
      </c>
      <c r="U19" s="20">
        <f t="shared" si="19"/>
        <v>56000</v>
      </c>
    </row>
    <row r="20" spans="1:21" x14ac:dyDescent="0.25">
      <c r="A20" s="23" t="s">
        <v>15</v>
      </c>
      <c r="B20" s="73">
        <f>+SUM(C14:C19)</f>
        <v>534796.42320000008</v>
      </c>
      <c r="C20" s="74"/>
      <c r="D20" s="73">
        <f>+SUM(E14:E19)</f>
        <v>610880</v>
      </c>
      <c r="E20" s="74"/>
      <c r="F20" s="73">
        <f>+SUM(G14:G19)</f>
        <v>610880</v>
      </c>
      <c r="G20" s="74"/>
      <c r="H20" s="73">
        <f>+SUM(I14:I19)</f>
        <v>610880</v>
      </c>
      <c r="I20" s="74"/>
      <c r="J20" s="75">
        <f>+SUM(K14:K19)</f>
        <v>662794.73868911108</v>
      </c>
      <c r="K20" s="77"/>
      <c r="L20" s="75">
        <f>+SUM(M14:M19)</f>
        <v>662794.73868911108</v>
      </c>
      <c r="M20" s="77"/>
      <c r="N20" s="75">
        <f>+SUM(O14:O19)</f>
        <v>786886.85112581553</v>
      </c>
      <c r="O20" s="77"/>
      <c r="P20" s="75">
        <f>+SUM(Q14:Q19)</f>
        <v>593918.34120035474</v>
      </c>
      <c r="Q20" s="77"/>
      <c r="R20" s="75">
        <f>+SUM(S14:S19)</f>
        <v>267398.21160000004</v>
      </c>
      <c r="S20" s="77"/>
      <c r="T20" s="75">
        <f>+SUM(U14:U19)</f>
        <v>855232</v>
      </c>
      <c r="U20" s="77"/>
    </row>
    <row r="21" spans="1:21" x14ac:dyDescent="0.25">
      <c r="A21" s="23" t="s">
        <v>22</v>
      </c>
      <c r="B21" s="81">
        <f>+B8+B13+B20</f>
        <v>2961009.1617000001</v>
      </c>
      <c r="C21" s="83"/>
      <c r="D21" s="81">
        <f>+D8+D13+D20</f>
        <v>3340565.1770000001</v>
      </c>
      <c r="E21" s="82"/>
      <c r="F21" s="81">
        <f>+F8+F13+F20</f>
        <v>3081082.9155000001</v>
      </c>
      <c r="G21" s="82"/>
      <c r="H21" s="81">
        <f>+H8+H13+H20</f>
        <v>3340565.1770000001</v>
      </c>
      <c r="I21" s="82"/>
      <c r="J21" s="81">
        <f>+J8+J13+J20</f>
        <v>3599550.7844192837</v>
      </c>
      <c r="K21" s="82"/>
      <c r="L21" s="81">
        <f>+L8+L13+L20</f>
        <v>3599550.7844192837</v>
      </c>
      <c r="M21" s="82"/>
      <c r="N21" s="81">
        <f>+N8+N13+N20</f>
        <v>4218605.6410336904</v>
      </c>
      <c r="O21" s="82"/>
      <c r="P21" s="81">
        <f>+P8+P13+P20</f>
        <v>3255949.0233221203</v>
      </c>
      <c r="Q21" s="82"/>
      <c r="R21" s="81">
        <f>+R8+R13+R20</f>
        <v>1627047.1693500001</v>
      </c>
      <c r="S21" s="82"/>
      <c r="T21" s="81">
        <f>+T8+T13+T20</f>
        <v>4559557.1770000001</v>
      </c>
      <c r="U21" s="82"/>
    </row>
    <row r="22" spans="1:21" x14ac:dyDescent="0.25">
      <c r="A22" s="23" t="s">
        <v>23</v>
      </c>
      <c r="B22" s="24">
        <v>22</v>
      </c>
      <c r="C22" s="24"/>
      <c r="D22" s="24">
        <v>4</v>
      </c>
      <c r="E22" s="24"/>
      <c r="F22" s="24">
        <v>2</v>
      </c>
      <c r="G22" s="24"/>
      <c r="H22" s="24">
        <v>6</v>
      </c>
      <c r="I22" s="24"/>
      <c r="J22" s="24">
        <v>1</v>
      </c>
      <c r="K22" s="24"/>
      <c r="L22" s="24">
        <v>6</v>
      </c>
      <c r="M22" s="24"/>
      <c r="N22" s="24">
        <v>4</v>
      </c>
      <c r="O22" s="24"/>
      <c r="P22" s="24">
        <v>1</v>
      </c>
      <c r="Q22" s="24"/>
      <c r="R22" s="24">
        <v>1</v>
      </c>
      <c r="S22" s="24"/>
      <c r="T22" s="24">
        <v>4</v>
      </c>
      <c r="U22" s="25"/>
    </row>
    <row r="23" spans="1:21" ht="30" x14ac:dyDescent="0.25">
      <c r="A23" s="23" t="s">
        <v>24</v>
      </c>
      <c r="B23" s="26">
        <f>+B21*B22</f>
        <v>65142201.557400003</v>
      </c>
      <c r="C23" s="26"/>
      <c r="D23" s="26">
        <f>+D22*D21</f>
        <v>13362260.708000001</v>
      </c>
      <c r="E23" s="26"/>
      <c r="F23" s="26">
        <f>+F22*F21</f>
        <v>6162165.8310000002</v>
      </c>
      <c r="G23" s="26"/>
      <c r="H23" s="26">
        <f>+H22*H21</f>
        <v>20043391.061999999</v>
      </c>
      <c r="I23" s="26"/>
      <c r="J23" s="26">
        <f>+J22*J21</f>
        <v>3599550.7844192837</v>
      </c>
      <c r="K23" s="26"/>
      <c r="L23" s="26">
        <f>+L22*L21</f>
        <v>21597304.706515703</v>
      </c>
      <c r="M23" s="26"/>
      <c r="N23" s="26">
        <f>+N21*N22</f>
        <v>16874422.564134762</v>
      </c>
      <c r="O23" s="26"/>
      <c r="P23" s="26">
        <f>+P21*P22</f>
        <v>3255949.0233221203</v>
      </c>
      <c r="Q23" s="26"/>
      <c r="R23" s="26">
        <f>+R22*R21</f>
        <v>1627047.1693500001</v>
      </c>
      <c r="S23" s="26"/>
      <c r="T23" s="27">
        <f>+T22*T21</f>
        <v>18238228.708000001</v>
      </c>
      <c r="U23" s="25"/>
    </row>
    <row r="24" spans="1:21" x14ac:dyDescent="0.25">
      <c r="A24" s="23" t="s">
        <v>25</v>
      </c>
      <c r="B24" s="78">
        <f>+B23+H23+J23+L23+N23+P23+R23+T23+D23+F23</f>
        <v>169902522.11414185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</row>
    <row r="25" spans="1:21" x14ac:dyDescent="0.25">
      <c r="A25" s="35" t="s">
        <v>26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</row>
    <row r="26" spans="1:21" x14ac:dyDescent="0.25">
      <c r="A26" s="23" t="s">
        <v>27</v>
      </c>
      <c r="B26" s="78">
        <f>+B25*19%</f>
        <v>0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</row>
    <row r="27" spans="1:21" x14ac:dyDescent="0.25">
      <c r="A27" s="23" t="s">
        <v>28</v>
      </c>
      <c r="B27" s="80">
        <f>+B24+B25+B26</f>
        <v>169902522.11414185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</row>
  </sheetData>
  <mergeCells count="76">
    <mergeCell ref="A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4:A5"/>
    <mergeCell ref="B4:C4"/>
    <mergeCell ref="D4:E4"/>
    <mergeCell ref="F4:G4"/>
    <mergeCell ref="H4:I4"/>
    <mergeCell ref="T4:U4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J4:K4"/>
    <mergeCell ref="L4:M4"/>
    <mergeCell ref="N4:O4"/>
    <mergeCell ref="P4:Q4"/>
    <mergeCell ref="R4:S4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B27:U27"/>
    <mergeCell ref="R20:S20"/>
    <mergeCell ref="T20:U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B20:C20"/>
    <mergeCell ref="D20:E20"/>
    <mergeCell ref="F20:G20"/>
    <mergeCell ref="B24:U24"/>
    <mergeCell ref="B25:U25"/>
    <mergeCell ref="B26:U26"/>
    <mergeCell ref="L20:M20"/>
    <mergeCell ref="N20:O20"/>
    <mergeCell ref="P20:Q20"/>
    <mergeCell ref="H20:I20"/>
    <mergeCell ref="J20:K20"/>
  </mergeCells>
  <printOptions horizontalCentered="1"/>
  <pageMargins left="0.23622047244094491" right="0.23622047244094491" top="1.7322834645669292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564E-CECB-4A26-AE50-8A807F224D20}">
  <dimension ref="B2:F11"/>
  <sheetViews>
    <sheetView tabSelected="1" topLeftCell="A3" workbookViewId="0">
      <selection activeCell="B15" sqref="B15"/>
    </sheetView>
  </sheetViews>
  <sheetFormatPr baseColWidth="10" defaultRowHeight="15" x14ac:dyDescent="0.25"/>
  <cols>
    <col min="1" max="1" width="1.85546875" customWidth="1"/>
    <col min="2" max="2" width="67.7109375" bestFit="1" customWidth="1"/>
    <col min="3" max="3" width="21.140625" customWidth="1"/>
    <col min="4" max="4" width="17.5703125" customWidth="1"/>
    <col min="5" max="5" width="28.28515625" customWidth="1"/>
    <col min="6" max="6" width="19.7109375" customWidth="1"/>
  </cols>
  <sheetData>
    <row r="2" spans="2:6" x14ac:dyDescent="0.25">
      <c r="B2" s="84" t="s">
        <v>40</v>
      </c>
      <c r="C2" s="84"/>
      <c r="D2" s="84"/>
      <c r="E2" s="84"/>
      <c r="F2" s="84"/>
    </row>
    <row r="4" spans="2:6" ht="45" x14ac:dyDescent="0.25">
      <c r="B4" s="42" t="s">
        <v>41</v>
      </c>
      <c r="C4" s="36" t="s">
        <v>76</v>
      </c>
      <c r="D4" s="36" t="s">
        <v>48</v>
      </c>
      <c r="E4" s="36" t="s">
        <v>0</v>
      </c>
      <c r="F4" s="36" t="s">
        <v>49</v>
      </c>
    </row>
    <row r="5" spans="2:6" x14ac:dyDescent="0.25">
      <c r="B5" s="25" t="s">
        <v>42</v>
      </c>
      <c r="C5" s="56">
        <v>123272</v>
      </c>
      <c r="D5" s="56">
        <v>125000</v>
      </c>
      <c r="E5" s="43">
        <v>129196</v>
      </c>
      <c r="F5" s="43">
        <v>183778</v>
      </c>
    </row>
    <row r="6" spans="2:6" x14ac:dyDescent="0.25">
      <c r="B6" s="39" t="s">
        <v>43</v>
      </c>
      <c r="C6" s="87"/>
      <c r="D6" s="87"/>
      <c r="E6" s="87"/>
      <c r="F6" s="87"/>
    </row>
    <row r="7" spans="2:6" x14ac:dyDescent="0.25">
      <c r="B7" s="25" t="s">
        <v>44</v>
      </c>
      <c r="C7" s="56">
        <f>+C6*19%</f>
        <v>0</v>
      </c>
      <c r="D7" s="56">
        <f t="shared" ref="D7:F7" si="0">+D6*19%</f>
        <v>0</v>
      </c>
      <c r="E7" s="56">
        <f t="shared" si="0"/>
        <v>0</v>
      </c>
      <c r="F7" s="56">
        <f t="shared" si="0"/>
        <v>0</v>
      </c>
    </row>
    <row r="8" spans="2:6" x14ac:dyDescent="0.25">
      <c r="B8" s="25" t="s">
        <v>45</v>
      </c>
      <c r="C8" s="56">
        <f>+C5+C7</f>
        <v>123272</v>
      </c>
      <c r="D8" s="56">
        <f t="shared" ref="D8:F8" si="1">+D5+D7</f>
        <v>125000</v>
      </c>
      <c r="E8" s="56">
        <f t="shared" si="1"/>
        <v>129196</v>
      </c>
      <c r="F8" s="56">
        <f t="shared" si="1"/>
        <v>183778</v>
      </c>
    </row>
    <row r="9" spans="2:6" x14ac:dyDescent="0.25">
      <c r="B9" s="40" t="s">
        <v>46</v>
      </c>
      <c r="C9" s="85">
        <f>+SUM(C8:F8)</f>
        <v>561246</v>
      </c>
      <c r="D9" s="85"/>
      <c r="E9" s="85"/>
      <c r="F9" s="85"/>
    </row>
    <row r="10" spans="2:6" x14ac:dyDescent="0.25">
      <c r="E10" s="37"/>
      <c r="F10" s="37"/>
    </row>
    <row r="11" spans="2:6" x14ac:dyDescent="0.25">
      <c r="B11" s="38" t="s">
        <v>47</v>
      </c>
      <c r="E11" s="37"/>
    </row>
  </sheetData>
  <mergeCells count="2">
    <mergeCell ref="B2:F2"/>
    <mergeCell ref="C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7733-EECB-443B-B5C5-F80AF5AC4E20}">
  <dimension ref="B2:F10"/>
  <sheetViews>
    <sheetView topLeftCell="A4" workbookViewId="0">
      <selection activeCell="E8" sqref="E8"/>
    </sheetView>
  </sheetViews>
  <sheetFormatPr baseColWidth="10" defaultRowHeight="15" x14ac:dyDescent="0.25"/>
  <cols>
    <col min="1" max="1" width="5.28515625" customWidth="1"/>
    <col min="2" max="2" width="26.7109375" customWidth="1"/>
    <col min="3" max="3" width="32.28515625" customWidth="1"/>
    <col min="5" max="5" width="22.28515625" bestFit="1" customWidth="1"/>
    <col min="6" max="6" width="16.42578125" customWidth="1"/>
  </cols>
  <sheetData>
    <row r="2" spans="2:6" ht="45" x14ac:dyDescent="0.25">
      <c r="B2" s="44" t="s">
        <v>50</v>
      </c>
      <c r="C2" s="44" t="s">
        <v>51</v>
      </c>
      <c r="D2" s="44" t="s">
        <v>52</v>
      </c>
      <c r="E2" s="44" t="s">
        <v>57</v>
      </c>
      <c r="F2" s="44" t="s">
        <v>58</v>
      </c>
    </row>
    <row r="3" spans="2:6" ht="105" x14ac:dyDescent="0.25">
      <c r="B3" s="41" t="s">
        <v>53</v>
      </c>
      <c r="C3" s="45" t="s">
        <v>54</v>
      </c>
      <c r="D3" s="41">
        <v>1</v>
      </c>
      <c r="E3" s="41"/>
      <c r="F3" s="46">
        <f>+E3*D3</f>
        <v>0</v>
      </c>
    </row>
    <row r="4" spans="2:6" ht="270" x14ac:dyDescent="0.25">
      <c r="B4" s="41" t="s">
        <v>78</v>
      </c>
      <c r="C4" s="45" t="s">
        <v>77</v>
      </c>
      <c r="D4" s="55">
        <v>1</v>
      </c>
      <c r="E4" s="41"/>
      <c r="F4" s="46">
        <f t="shared" ref="F4:F5" si="0">+E4*D4</f>
        <v>0</v>
      </c>
    </row>
    <row r="5" spans="2:6" ht="90" x14ac:dyDescent="0.25">
      <c r="B5" s="41" t="s">
        <v>55</v>
      </c>
      <c r="C5" s="45" t="s">
        <v>56</v>
      </c>
      <c r="D5" s="41">
        <v>8</v>
      </c>
      <c r="E5" s="41"/>
      <c r="F5" s="46">
        <f t="shared" si="0"/>
        <v>0</v>
      </c>
    </row>
    <row r="6" spans="2:6" x14ac:dyDescent="0.25">
      <c r="B6" s="53"/>
      <c r="C6" s="54"/>
      <c r="D6" s="53"/>
      <c r="E6" s="41"/>
      <c r="F6" s="46"/>
    </row>
    <row r="7" spans="2:6" x14ac:dyDescent="0.25">
      <c r="B7" s="53"/>
      <c r="C7" s="54"/>
      <c r="D7" s="53"/>
      <c r="E7" s="41"/>
      <c r="F7" s="46"/>
    </row>
    <row r="8" spans="2:6" x14ac:dyDescent="0.25">
      <c r="E8" s="47" t="s">
        <v>59</v>
      </c>
      <c r="F8" s="48">
        <f>SUM(F3:F5)</f>
        <v>0</v>
      </c>
    </row>
    <row r="10" spans="2:6" x14ac:dyDescent="0.25">
      <c r="B10" s="86" t="s">
        <v>60</v>
      </c>
      <c r="C10" s="86"/>
      <c r="D10" s="86"/>
      <c r="E10" s="86"/>
      <c r="F10" s="86"/>
    </row>
  </sheetData>
  <mergeCells count="1">
    <mergeCell ref="B10:F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DE30-F370-4C05-9BFB-039635EE4019}">
  <dimension ref="B2:E4"/>
  <sheetViews>
    <sheetView workbookViewId="0">
      <selection activeCell="B6" sqref="B6"/>
    </sheetView>
  </sheetViews>
  <sheetFormatPr baseColWidth="10" defaultRowHeight="15" x14ac:dyDescent="0.25"/>
  <cols>
    <col min="1" max="1" width="3.7109375" customWidth="1"/>
    <col min="2" max="2" width="34.42578125" customWidth="1"/>
    <col min="4" max="4" width="19.85546875" customWidth="1"/>
  </cols>
  <sheetData>
    <row r="2" spans="2:5" ht="45" x14ac:dyDescent="0.25">
      <c r="B2" s="49" t="s">
        <v>61</v>
      </c>
      <c r="C2" s="52" t="s">
        <v>62</v>
      </c>
      <c r="D2" s="52" t="s">
        <v>68</v>
      </c>
      <c r="E2" s="52" t="s">
        <v>63</v>
      </c>
    </row>
    <row r="3" spans="2:5" ht="60" x14ac:dyDescent="0.25">
      <c r="B3" s="41" t="s">
        <v>64</v>
      </c>
      <c r="C3" s="41" t="s">
        <v>65</v>
      </c>
      <c r="D3" s="50"/>
      <c r="E3" s="51">
        <v>100</v>
      </c>
    </row>
    <row r="4" spans="2:5" ht="60" x14ac:dyDescent="0.25">
      <c r="B4" s="41" t="s">
        <v>66</v>
      </c>
      <c r="C4" s="41" t="s">
        <v>67</v>
      </c>
      <c r="D4" s="50"/>
      <c r="E4" s="5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7A5A-2BE6-4DE7-9C87-D059892E56B5}">
  <dimension ref="A2:G7"/>
  <sheetViews>
    <sheetView topLeftCell="A2" workbookViewId="0">
      <selection activeCell="E14" sqref="E14"/>
    </sheetView>
  </sheetViews>
  <sheetFormatPr baseColWidth="10" defaultRowHeight="15" x14ac:dyDescent="0.25"/>
  <cols>
    <col min="2" max="2" width="23.5703125" customWidth="1"/>
    <col min="3" max="3" width="27.7109375" customWidth="1"/>
    <col min="4" max="4" width="22.42578125" customWidth="1"/>
    <col min="5" max="5" width="35.7109375" customWidth="1"/>
    <col min="6" max="6" width="25.42578125" customWidth="1"/>
    <col min="7" max="7" width="56.5703125" customWidth="1"/>
  </cols>
  <sheetData>
    <row r="2" spans="1:7" ht="30.95" customHeight="1" x14ac:dyDescent="0.25">
      <c r="A2" s="57" t="s">
        <v>73</v>
      </c>
      <c r="B2" s="57"/>
      <c r="C2" s="57"/>
      <c r="D2" s="57"/>
      <c r="E2" s="57"/>
      <c r="F2" s="57"/>
      <c r="G2" s="57"/>
    </row>
    <row r="4" spans="1:7" x14ac:dyDescent="0.25">
      <c r="B4" s="40" t="s">
        <v>69</v>
      </c>
      <c r="C4" s="40" t="s">
        <v>70</v>
      </c>
      <c r="D4" s="40" t="s">
        <v>71</v>
      </c>
      <c r="E4" s="40" t="s">
        <v>72</v>
      </c>
      <c r="F4" s="40" t="s">
        <v>74</v>
      </c>
      <c r="G4" s="40" t="s">
        <v>75</v>
      </c>
    </row>
    <row r="5" spans="1:7" x14ac:dyDescent="0.25">
      <c r="B5" s="25"/>
      <c r="C5" s="25"/>
      <c r="D5" s="25"/>
      <c r="E5" s="25"/>
      <c r="F5" s="25"/>
      <c r="G5" s="25"/>
    </row>
    <row r="6" spans="1:7" x14ac:dyDescent="0.25">
      <c r="B6" s="25"/>
      <c r="C6" s="25"/>
      <c r="D6" s="25"/>
      <c r="E6" s="25"/>
      <c r="F6" s="25"/>
      <c r="G6" s="25"/>
    </row>
    <row r="7" spans="1:7" x14ac:dyDescent="0.25">
      <c r="B7" s="25"/>
      <c r="C7" s="25"/>
      <c r="D7" s="25"/>
      <c r="E7" s="25"/>
      <c r="F7" s="25"/>
      <c r="G7" s="25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personal fijo op  2</vt:lpstr>
      <vt:lpstr>personal fijo op  1</vt:lpstr>
      <vt:lpstr>personal eventual</vt:lpstr>
      <vt:lpstr>Maquinaria</vt:lpstr>
      <vt:lpstr>Valores agregados</vt:lpstr>
      <vt:lpstr>Experiencia para puntaje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 Restrepo Acevedo</dc:creator>
  <cp:lastModifiedBy>Melisa Davila Alzate</cp:lastModifiedBy>
  <dcterms:created xsi:type="dcterms:W3CDTF">2026-01-07T20:43:34Z</dcterms:created>
  <dcterms:modified xsi:type="dcterms:W3CDTF">2026-10-07T21:09:56Z</dcterms:modified>
</cp:coreProperties>
</file>