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restrepo\Desktop\ASEO 2019\"/>
    </mc:Choice>
  </mc:AlternateContent>
  <bookViews>
    <workbookView xWindow="0" yWindow="0" windowWidth="16725" windowHeight="6555" tabRatio="873" firstSheet="1" activeTab="4"/>
  </bookViews>
  <sheets>
    <sheet name=" Formato 4. Personal Fijo" sheetId="1" r:id="rId1"/>
    <sheet name="Fomato 5. Personal Eventual" sheetId="2" r:id="rId2"/>
    <sheet name="Formato 6. Alquiler Maquinaria" sheetId="3" r:id="rId3"/>
    <sheet name="Formato 7. Suministro Insumos" sheetId="4" r:id="rId4"/>
    <sheet name="Formato 8. Valores Agregado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E6" i="2" s="1"/>
  <c r="B5" i="2"/>
  <c r="E4" i="2"/>
  <c r="D4" i="2"/>
  <c r="C4" i="2"/>
  <c r="C5" i="2" l="1"/>
  <c r="C6" i="2"/>
  <c r="E5" i="2"/>
  <c r="E7" i="2" s="1"/>
  <c r="E8" i="2" s="1"/>
  <c r="D6" i="2"/>
  <c r="D5" i="2"/>
  <c r="C7" i="2" l="1"/>
  <c r="C8" i="2" s="1"/>
  <c r="C9" i="2" s="1"/>
  <c r="D7" i="2"/>
  <c r="D8" i="2" s="1"/>
  <c r="E9" i="2"/>
  <c r="D9" i="2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2" i="4"/>
  <c r="L36" i="1"/>
  <c r="C10" i="2" l="1"/>
  <c r="E34" i="3"/>
  <c r="E31" i="3"/>
  <c r="E32" i="3"/>
  <c r="E33" i="3"/>
  <c r="E24" i="3"/>
  <c r="E25" i="3"/>
  <c r="E26" i="3"/>
  <c r="E27" i="3"/>
  <c r="E28" i="3"/>
  <c r="E29" i="3"/>
  <c r="E30" i="3"/>
  <c r="E23" i="3"/>
  <c r="E22" i="3"/>
  <c r="E17" i="3"/>
  <c r="E18" i="3"/>
  <c r="E19" i="3"/>
  <c r="E20" i="3"/>
  <c r="E21" i="3"/>
  <c r="L47" i="1" l="1"/>
  <c r="L48" i="1"/>
  <c r="L49" i="1"/>
  <c r="L50" i="1"/>
  <c r="L51" i="1"/>
  <c r="L46" i="1"/>
  <c r="L41" i="1"/>
  <c r="L42" i="1"/>
  <c r="L43" i="1"/>
  <c r="L40" i="1"/>
  <c r="M36" i="1"/>
  <c r="K36" i="1"/>
  <c r="J36" i="1"/>
  <c r="I36" i="1"/>
  <c r="H36" i="1"/>
  <c r="G36" i="1"/>
  <c r="F36" i="1"/>
  <c r="E36" i="1"/>
  <c r="D36" i="1"/>
  <c r="L15" i="1" l="1"/>
  <c r="L16" i="1"/>
  <c r="L17" i="1"/>
  <c r="L18" i="1"/>
  <c r="L19" i="1"/>
  <c r="L14" i="1"/>
  <c r="L9" i="1"/>
  <c r="L10" i="1"/>
  <c r="L11" i="1"/>
  <c r="L8" i="1"/>
  <c r="E9" i="3" l="1"/>
  <c r="E8" i="3"/>
  <c r="D49" i="4" l="1"/>
  <c r="E4" i="3" l="1"/>
  <c r="E15" i="3"/>
  <c r="E16" i="3"/>
  <c r="E14" i="3"/>
  <c r="E13" i="3"/>
  <c r="E11" i="3"/>
  <c r="E12" i="3"/>
  <c r="E10" i="3"/>
  <c r="E7" i="3"/>
  <c r="E6" i="3"/>
  <c r="E5" i="3"/>
  <c r="E3" i="3"/>
  <c r="L4" i="1"/>
  <c r="E35" i="3" l="1"/>
  <c r="E36" i="3" s="1"/>
  <c r="E37" i="3" s="1"/>
  <c r="D50" i="4"/>
  <c r="D51" i="4" s="1"/>
  <c r="M51" i="1"/>
  <c r="K51" i="1"/>
  <c r="J51" i="1"/>
  <c r="I51" i="1"/>
  <c r="H51" i="1"/>
  <c r="G51" i="1"/>
  <c r="F51" i="1"/>
  <c r="E51" i="1"/>
  <c r="D51" i="1"/>
  <c r="M50" i="1"/>
  <c r="K50" i="1"/>
  <c r="J50" i="1"/>
  <c r="I50" i="1"/>
  <c r="H50" i="1"/>
  <c r="G50" i="1"/>
  <c r="F50" i="1"/>
  <c r="E50" i="1"/>
  <c r="D50" i="1"/>
  <c r="M49" i="1"/>
  <c r="K49" i="1"/>
  <c r="J49" i="1"/>
  <c r="I49" i="1"/>
  <c r="H49" i="1"/>
  <c r="G49" i="1"/>
  <c r="F49" i="1"/>
  <c r="E49" i="1"/>
  <c r="D49" i="1"/>
  <c r="M48" i="1"/>
  <c r="K48" i="1"/>
  <c r="J48" i="1"/>
  <c r="I48" i="1"/>
  <c r="H48" i="1"/>
  <c r="G48" i="1"/>
  <c r="F48" i="1"/>
  <c r="E48" i="1"/>
  <c r="D48" i="1"/>
  <c r="M47" i="1"/>
  <c r="K47" i="1"/>
  <c r="J47" i="1"/>
  <c r="I47" i="1"/>
  <c r="H47" i="1"/>
  <c r="G47" i="1"/>
  <c r="F47" i="1"/>
  <c r="E47" i="1"/>
  <c r="D47" i="1"/>
  <c r="M46" i="1"/>
  <c r="K46" i="1"/>
  <c r="J46" i="1"/>
  <c r="I46" i="1"/>
  <c r="H46" i="1"/>
  <c r="G46" i="1"/>
  <c r="F46" i="1"/>
  <c r="E46" i="1"/>
  <c r="D46" i="1"/>
  <c r="M43" i="1"/>
  <c r="K43" i="1"/>
  <c r="J43" i="1"/>
  <c r="I43" i="1"/>
  <c r="H43" i="1"/>
  <c r="G43" i="1"/>
  <c r="F43" i="1"/>
  <c r="E43" i="1"/>
  <c r="D43" i="1"/>
  <c r="M38" i="1"/>
  <c r="K38" i="1"/>
  <c r="J38" i="1"/>
  <c r="I38" i="1"/>
  <c r="H38" i="1"/>
  <c r="G38" i="1"/>
  <c r="F38" i="1"/>
  <c r="E38" i="1"/>
  <c r="D38" i="1"/>
  <c r="L38" i="1"/>
  <c r="M14" i="1"/>
  <c r="M15" i="1"/>
  <c r="M16" i="1"/>
  <c r="M17" i="1"/>
  <c r="M18" i="1"/>
  <c r="M19" i="1"/>
  <c r="M11" i="1"/>
  <c r="K15" i="1"/>
  <c r="K16" i="1"/>
  <c r="K17" i="1"/>
  <c r="K18" i="1"/>
  <c r="K19" i="1"/>
  <c r="K14" i="1"/>
  <c r="K11" i="1"/>
  <c r="J14" i="1"/>
  <c r="J15" i="1"/>
  <c r="J16" i="1"/>
  <c r="J17" i="1"/>
  <c r="J18" i="1"/>
  <c r="J19" i="1"/>
  <c r="J11" i="1"/>
  <c r="I15" i="1"/>
  <c r="I16" i="1"/>
  <c r="I17" i="1"/>
  <c r="I18" i="1"/>
  <c r="I19" i="1"/>
  <c r="I14" i="1"/>
  <c r="I11" i="1"/>
  <c r="H15" i="1"/>
  <c r="H16" i="1"/>
  <c r="H17" i="1"/>
  <c r="H18" i="1"/>
  <c r="H19" i="1"/>
  <c r="H14" i="1"/>
  <c r="G15" i="1"/>
  <c r="G16" i="1"/>
  <c r="G17" i="1"/>
  <c r="G18" i="1"/>
  <c r="G19" i="1"/>
  <c r="G14" i="1"/>
  <c r="G11" i="1"/>
  <c r="H11" i="1"/>
  <c r="I6" i="1"/>
  <c r="I41" i="1" s="1"/>
  <c r="H6" i="1"/>
  <c r="H10" i="1" s="1"/>
  <c r="G6" i="1"/>
  <c r="G42" i="1" s="1"/>
  <c r="M52" i="1" l="1"/>
  <c r="H52" i="1"/>
  <c r="H42" i="1"/>
  <c r="H9" i="1"/>
  <c r="H40" i="1"/>
  <c r="I9" i="1"/>
  <c r="I40" i="1"/>
  <c r="I42" i="1"/>
  <c r="I10" i="1"/>
  <c r="D52" i="1"/>
  <c r="E52" i="1"/>
  <c r="I52" i="1"/>
  <c r="I20" i="1"/>
  <c r="G41" i="1"/>
  <c r="H8" i="1"/>
  <c r="H41" i="1"/>
  <c r="F52" i="1"/>
  <c r="J52" i="1"/>
  <c r="G10" i="1"/>
  <c r="G9" i="1"/>
  <c r="G8" i="1"/>
  <c r="I8" i="1"/>
  <c r="I12" i="1" s="1"/>
  <c r="I21" i="1" s="1"/>
  <c r="I23" i="1" s="1"/>
  <c r="G40" i="1"/>
  <c r="G52" i="1"/>
  <c r="K52" i="1"/>
  <c r="G20" i="1"/>
  <c r="K20" i="1"/>
  <c r="J20" i="1"/>
  <c r="H20" i="1"/>
  <c r="M20" i="1"/>
  <c r="K6" i="1"/>
  <c r="L6" i="1"/>
  <c r="M6" i="1"/>
  <c r="J6" i="1"/>
  <c r="K9" i="1" l="1"/>
  <c r="K8" i="1"/>
  <c r="K10" i="1"/>
  <c r="H44" i="1"/>
  <c r="H53" i="1" s="1"/>
  <c r="H55" i="1" s="1"/>
  <c r="H12" i="1"/>
  <c r="H21" i="1"/>
  <c r="H23" i="1" s="1"/>
  <c r="I44" i="1"/>
  <c r="I53" i="1" s="1"/>
  <c r="I55" i="1" s="1"/>
  <c r="K42" i="1"/>
  <c r="K40" i="1"/>
  <c r="K41" i="1"/>
  <c r="G12" i="1"/>
  <c r="G21" i="1" s="1"/>
  <c r="G23" i="1" s="1"/>
  <c r="M41" i="1"/>
  <c r="M8" i="1"/>
  <c r="M40" i="1"/>
  <c r="M10" i="1"/>
  <c r="M42" i="1"/>
  <c r="M9" i="1"/>
  <c r="J9" i="1"/>
  <c r="J8" i="1"/>
  <c r="J42" i="1"/>
  <c r="J40" i="1"/>
  <c r="J10" i="1"/>
  <c r="J41" i="1"/>
  <c r="G44" i="1"/>
  <c r="G53" i="1" s="1"/>
  <c r="G55" i="1" s="1"/>
  <c r="M44" i="1" l="1"/>
  <c r="M53" i="1" s="1"/>
  <c r="M55" i="1" s="1"/>
  <c r="K44" i="1"/>
  <c r="K53" i="1" s="1"/>
  <c r="K55" i="1" s="1"/>
  <c r="J44" i="1"/>
  <c r="J53" i="1" s="1"/>
  <c r="J55" i="1" s="1"/>
  <c r="L20" i="1"/>
  <c r="M12" i="1"/>
  <c r="M21" i="1" s="1"/>
  <c r="M23" i="1" s="1"/>
  <c r="L52" i="1"/>
  <c r="L44" i="1"/>
  <c r="J12" i="1"/>
  <c r="J21" i="1" s="1"/>
  <c r="J23" i="1" s="1"/>
  <c r="L12" i="1"/>
  <c r="K12" i="1"/>
  <c r="K21" i="1" s="1"/>
  <c r="K23" i="1" s="1"/>
  <c r="L21" i="1" l="1"/>
  <c r="L23" i="1" s="1"/>
  <c r="L53" i="1"/>
  <c r="L55" i="1" s="1"/>
  <c r="F15" i="1"/>
  <c r="F16" i="1"/>
  <c r="F17" i="1"/>
  <c r="F18" i="1"/>
  <c r="F19" i="1"/>
  <c r="F14" i="1"/>
  <c r="E11" i="1"/>
  <c r="F11" i="1"/>
  <c r="F6" i="1"/>
  <c r="F10" i="1" s="1"/>
  <c r="E15" i="1"/>
  <c r="E16" i="1"/>
  <c r="E17" i="1"/>
  <c r="E18" i="1"/>
  <c r="E19" i="1"/>
  <c r="E14" i="1"/>
  <c r="D15" i="1"/>
  <c r="D16" i="1"/>
  <c r="D17" i="1"/>
  <c r="D18" i="1"/>
  <c r="D19" i="1"/>
  <c r="D14" i="1"/>
  <c r="D11" i="1"/>
  <c r="E6" i="1"/>
  <c r="E10" i="1" s="1"/>
  <c r="D6" i="1"/>
  <c r="D8" i="1" s="1"/>
  <c r="E9" i="1" l="1"/>
  <c r="F20" i="1"/>
  <c r="F8" i="1"/>
  <c r="D42" i="1"/>
  <c r="D41" i="1"/>
  <c r="D40" i="1"/>
  <c r="D10" i="1"/>
  <c r="F41" i="1"/>
  <c r="F42" i="1"/>
  <c r="F40" i="1"/>
  <c r="E41" i="1"/>
  <c r="E40" i="1"/>
  <c r="E42" i="1"/>
  <c r="D9" i="1"/>
  <c r="E8" i="1"/>
  <c r="E12" i="1" s="1"/>
  <c r="E20" i="1"/>
  <c r="F9" i="1"/>
  <c r="D20" i="1"/>
  <c r="F12" i="1" l="1"/>
  <c r="F21" i="1"/>
  <c r="F23" i="1" s="1"/>
  <c r="E21" i="1"/>
  <c r="E23" i="1" s="1"/>
  <c r="E44" i="1"/>
  <c r="E53" i="1" s="1"/>
  <c r="E55" i="1" s="1"/>
  <c r="D12" i="1"/>
  <c r="D21" i="1" s="1"/>
  <c r="D23" i="1" s="1"/>
  <c r="F44" i="1"/>
  <c r="F53" i="1" s="1"/>
  <c r="F55" i="1" s="1"/>
  <c r="D44" i="1"/>
  <c r="D53" i="1" s="1"/>
  <c r="D55" i="1" s="1"/>
  <c r="D56" i="1" l="1"/>
  <c r="D58" i="1" s="1"/>
  <c r="M24" i="1"/>
  <c r="D27" i="1" s="1"/>
  <c r="D59" i="1" l="1"/>
  <c r="B60" i="1" s="1"/>
  <c r="D26" i="1"/>
  <c r="B28" i="1" s="1"/>
  <c r="D29" i="1" s="1"/>
  <c r="B30" i="1" s="1"/>
  <c r="D61" i="1" l="1"/>
  <c r="B62" i="1" s="1"/>
</calcChain>
</file>

<file path=xl/sharedStrings.xml><?xml version="1.0" encoding="utf-8"?>
<sst xmlns="http://schemas.openxmlformats.org/spreadsheetml/2006/main" count="229" uniqueCount="176">
  <si>
    <t>CONCEPTO</t>
  </si>
  <si>
    <t>SALARIO</t>
  </si>
  <si>
    <t>AUXILIO TRANSPORTE</t>
  </si>
  <si>
    <t>TOTAL SALARIOS</t>
  </si>
  <si>
    <t>CESANTIAS</t>
  </si>
  <si>
    <t>PRIMA DE SERVICIOS</t>
  </si>
  <si>
    <t>INTERESES A LAS CESANTIAS</t>
  </si>
  <si>
    <t>VACACIONES</t>
  </si>
  <si>
    <t>SUBTOTAL</t>
  </si>
  <si>
    <t>SALUD</t>
  </si>
  <si>
    <t>PENSIONES</t>
  </si>
  <si>
    <t>A.R.L</t>
  </si>
  <si>
    <t>CAJA DE COMPENSACION</t>
  </si>
  <si>
    <t>ICBF</t>
  </si>
  <si>
    <t>SENA</t>
  </si>
  <si>
    <t>SUBTOTAL COSTO UNITARIO</t>
  </si>
  <si>
    <t>NUMERO DE PERSONAS</t>
  </si>
  <si>
    <t>TOTAL COSTO LABORAL POR NUMERO DE PERSONAS</t>
  </si>
  <si>
    <t xml:space="preserve"> SUB TOTAL MENSUAL BASE</t>
  </si>
  <si>
    <t>INDICAR % ADMINISTRACIÓN (A)</t>
  </si>
  <si>
    <t>INDICAR % UTILIDAD (U)</t>
  </si>
  <si>
    <t>TOTAL AU</t>
  </si>
  <si>
    <t>IVA SOBRE EL AU</t>
  </si>
  <si>
    <t>TOTAL MENSUAL IVA INCLUIDO</t>
  </si>
  <si>
    <t>ASEO</t>
  </si>
  <si>
    <t>LOGÍSTICA</t>
  </si>
  <si>
    <t>MANTENIMIENTO</t>
  </si>
  <si>
    <t>CON ALTURAS</t>
  </si>
  <si>
    <t>SIN ALTURAS</t>
  </si>
  <si>
    <t>PARAFISCALES (%)</t>
  </si>
  <si>
    <t>ELÉCTRICOS CON ALTURAS</t>
  </si>
  <si>
    <t>OFICIOS VARIOS CON ALTURAS</t>
  </si>
  <si>
    <t>ASEO MEDIO TIEMPO SIN ALTURAS</t>
  </si>
  <si>
    <t>CAFETERÍA SIN ALTURAS</t>
  </si>
  <si>
    <t>ALMACENISTA SIN ALTURAS</t>
  </si>
  <si>
    <t>DESCRIPCIÓN</t>
  </si>
  <si>
    <t>SUPERVISOR CON ALTURAS</t>
  </si>
  <si>
    <t>ESPECIFICACIONES TÉCNICAS</t>
  </si>
  <si>
    <t>CANTIDAD</t>
  </si>
  <si>
    <t>VALOR UNITARIO</t>
  </si>
  <si>
    <t>VALOR TOTAL</t>
  </si>
  <si>
    <t>Aspiradora  seco / humedo</t>
  </si>
  <si>
    <t>Aspiradora vertical con cepillo para alfombras</t>
  </si>
  <si>
    <t>Aspiradora de cepillos para alfombra</t>
  </si>
  <si>
    <t>Sopladora</t>
  </si>
  <si>
    <t>Hidrolavadora</t>
  </si>
  <si>
    <t>Máquina lavapisos</t>
  </si>
  <si>
    <t>Máquina rotativa lavapisos.</t>
  </si>
  <si>
    <t>Cepillo lavapisos</t>
  </si>
  <si>
    <t>Cepillo para máquina lavapisos</t>
  </si>
  <si>
    <t>Portapad</t>
  </si>
  <si>
    <t>Accesorio para la máquina lavapisos</t>
  </si>
  <si>
    <t>Carro de limpieza portaelementos</t>
  </si>
  <si>
    <t>Balde escurridor</t>
  </si>
  <si>
    <t xml:space="preserve"> Balde con ruedas incorporadas para el fácil arrastre o desplazamiento y con elemento escurridor de traperos. </t>
  </si>
  <si>
    <t>Carro cafetería</t>
  </si>
  <si>
    <t> Coche para portar elementos de cafetería y alimentos bebidas (vasos, platos, termos, cubiertos, etc.)</t>
  </si>
  <si>
    <t>Manguera 50m con pistola</t>
  </si>
  <si>
    <t xml:space="preserve">Extensión eléctrica </t>
  </si>
  <si>
    <t>50 metros trifásica 110v</t>
  </si>
  <si>
    <t>50 mts trifasica 220v</t>
  </si>
  <si>
    <t>Escalera de 10 peldaños</t>
  </si>
  <si>
    <t>En aluminio</t>
  </si>
  <si>
    <t>Escalera de 8 peldaños</t>
  </si>
  <si>
    <t>Escalera de 4 peldaños</t>
  </si>
  <si>
    <t>Plastica o aluminio</t>
  </si>
  <si>
    <t>Letrero piso (señalización)</t>
  </si>
  <si>
    <t> Señalización de prevención para piso húmedo y, baños cerrados o fuera de servicio.</t>
  </si>
  <si>
    <t>Carro recolección de basura superior 200 lts</t>
  </si>
  <si>
    <t> Coche para la recolección de basuras con gran capacidad de almacenamiento y resistencia</t>
  </si>
  <si>
    <t>Plumillas para limpieza de vidrios</t>
  </si>
  <si>
    <t xml:space="preserve">minimo 35 cm </t>
  </si>
  <si>
    <t>Kit de derrame</t>
  </si>
  <si>
    <t>Utilizado para limpiar fluidos</t>
  </si>
  <si>
    <t xml:space="preserve">Escurridor de piso </t>
  </si>
  <si>
    <t xml:space="preserve"> grandes superficies</t>
  </si>
  <si>
    <t>Papeleras</t>
  </si>
  <si>
    <t>Papelera plástica color gris 121 litros para bolsa 90cm x 120</t>
  </si>
  <si>
    <t>Casco con barbuquejo de 3 o 4 puntos</t>
  </si>
  <si>
    <t>Arnés</t>
  </si>
  <si>
    <t>Arnés cuerpo entero, en "X", Doble reglaje, Multiproposito, 4 argollas, Certificado, Con argollas recubiertas para evitar el Oxido.</t>
  </si>
  <si>
    <t>Eslinga posicionamiento</t>
  </si>
  <si>
    <t>Eslinga posicionamiento y restriccion, en cuerda, Posicionamiento, Longitud 1,6mt, gancho 18mm abertura, en cada extremo</t>
  </si>
  <si>
    <t>Eslinga en y con absorvedor</t>
  </si>
  <si>
    <t>Eslinga desplazamiento con reductor de impacto, en cuerda, gancho de 18 conexión al arnes y de 60mm de abertura C/extremo</t>
  </si>
  <si>
    <t>Freno</t>
  </si>
  <si>
    <t>Bloqueador, Freno o Arrestador de caídas en acero, automático, de transito en doble vía, para trabajo sobre cuerdas sintéticas de 12 a 15mm de diámetro, importado, cumple resolución 1409/2012</t>
  </si>
  <si>
    <t>Mosqueton</t>
  </si>
  <si>
    <t>Mosquetón tipo eslabón, en acero, de doble seguro automático, resistencia mínima a la tensión 40KN, importado, cumple resolución 1409/2012</t>
  </si>
  <si>
    <t xml:space="preserve">Línea de vida </t>
  </si>
  <si>
    <t>Tramo de cuerda de alma y funda trenzada de 13mm de diametro, con ojal preformado, protector de costura, longitud 50 metros, producto certificado UNE EN 1891</t>
  </si>
  <si>
    <t>SUB TOTAL</t>
  </si>
  <si>
    <t>IVA</t>
  </si>
  <si>
    <t>TOTAL</t>
  </si>
  <si>
    <t>PRODUCTO</t>
  </si>
  <si>
    <t>CANT</t>
  </si>
  <si>
    <t xml:space="preserve">ACEITE 2 TIEMPOS </t>
  </si>
  <si>
    <t>ALCOHOL INDUSTRIAL 1900 ML</t>
  </si>
  <si>
    <t xml:space="preserve">AMBIENTADOR ELECTRICO </t>
  </si>
  <si>
    <t>AMBIENTADOR EN AEROSOL X 400CC</t>
  </si>
  <si>
    <t>ATOMIZADOR O DOSIFICADOR CON SPRAY 1 LTR</t>
  </si>
  <si>
    <t>BALDE PLASTICO 10 LTS</t>
  </si>
  <si>
    <t>BOLSA GRIS 65 X 90 CAL 0.8 (100unidades)</t>
  </si>
  <si>
    <t>BOLSA GRIS 90 X 120 CAL 0.8 (100unidades)</t>
  </si>
  <si>
    <t>BOLSA AZUL 65X90 CAL 0,8 (100unidades)</t>
  </si>
  <si>
    <t>BOLSA NEGRA 65 X 90 CAL 0.8.(100unidades)</t>
  </si>
  <si>
    <t>BOLSA ROJA 60 X 60 CAL 1.4 (100unidades)</t>
  </si>
  <si>
    <t>BOLSA VERDE 46 X 46 CAL 0.8. (100unidades)</t>
  </si>
  <si>
    <t>BOMBA PARA DESTAQUEAR BAÑOS</t>
  </si>
  <si>
    <t>CEPILLO TIPO PLANCHA PLASTICO</t>
  </si>
  <si>
    <t>CREMA LIMPIADORA Y DESENGRASANTE x 500 GR</t>
  </si>
  <si>
    <t>DESENGRASANTE JABÓN LQUIDO X 20 LTS</t>
  </si>
  <si>
    <t>DESINFECTANTE  LIMON X 20 LITROS</t>
  </si>
  <si>
    <t>DESINTEGRADOR DE MATERIA ORGANICA X 20LT</t>
  </si>
  <si>
    <t>DETERGENTE EN POLVO X 1.000 GR</t>
  </si>
  <si>
    <t>ESCOBA PLASTICA BLANDA</t>
  </si>
  <si>
    <t>ESCOBA PLASTICA DURA</t>
  </si>
  <si>
    <t>ESCOBILLON PARA ALTURAS</t>
  </si>
  <si>
    <t>ESPATULAS DE 3 PULGADAS</t>
  </si>
  <si>
    <t>FIBRA ABRASIVA DE LIMPIEZA VERDE 10 X 14 CM</t>
  </si>
  <si>
    <t>GASOLINA CORRIENTE POR 20 LITROS</t>
  </si>
  <si>
    <t>GEL AMTIBACTERIAL REF. 80520 FAMILIA</t>
  </si>
  <si>
    <t>HIPOCLORITO DE SODIO AL 13% X 20 LITROS</t>
  </si>
  <si>
    <t>JABÓN LAVAPLATOS EN CREMA 500 GRAMOS</t>
  </si>
  <si>
    <t>JABON PARA MANOS FAMILIA REF 8053 PRESENTACION 1 LITRO</t>
  </si>
  <si>
    <t>JABON PASTA AZUL X 300 GRM</t>
  </si>
  <si>
    <t>LIMPIADOR DE ACERO INOXIDABLE 3M 600 GR</t>
  </si>
  <si>
    <t>LIMPIADOR DE PISOS AROMATIZANTE X 20 LT</t>
  </si>
  <si>
    <t>LIMPIADOR DESINCRUSTANTE X 20 LT</t>
  </si>
  <si>
    <t>LIMPIAVIDRIOS  20 LITROS</t>
  </si>
  <si>
    <t>PAD 17" (ROJO,CAFE,NEGRO,BLANCO)</t>
  </si>
  <si>
    <t>PAÑO BLANCO FAMITEX semi desechable. Referencia 74301</t>
  </si>
  <si>
    <t>PAÑO DE MICRO FIBRA PARA LIMPIAR VIDRIOS</t>
  </si>
  <si>
    <t>PAPEL HIGIENICO HS X 4 rollos x 400 mts. Referencia 71107. Familia</t>
  </si>
  <si>
    <t>Recogedor plastico</t>
  </si>
  <si>
    <t>REPUESTO AMBIENTADOR ELECTRICO</t>
  </si>
  <si>
    <t>SACUDIDOR 50 X 70</t>
  </si>
  <si>
    <t>SERVILLETA FAMILIA REFERENCIA 73687 PRESENTACION CAJA 6 UNIDADES</t>
  </si>
  <si>
    <t>TELA DE HARAGAN 1,00 X 0,9 MT (TIPO TOALLA) CALIBRE GRUESO</t>
  </si>
  <si>
    <t>TRAPERO DE PABILO</t>
  </si>
  <si>
    <t>VARSOL SIN OLOR X 500 CC</t>
  </si>
  <si>
    <t>BOLSA PARA LA ASPIRADORA GRANDE (PAQUETE X10)</t>
  </si>
  <si>
    <t>BOLSAS PARA ASPIRADORA PEQUEÑA (PAQUETE X10)</t>
  </si>
  <si>
    <t>TOTAL IVA INCLUIDO</t>
  </si>
  <si>
    <t xml:space="preserve">OPCIÓN 1 - PERSONAL FIJO PARA LAS INSTALACIONES DE PLAZA MAYOR </t>
  </si>
  <si>
    <t xml:space="preserve">OPCIÓN 2 - PERSONAL FIJO PARA LAS INSTALACIONES DE PLAZA MAYOR </t>
  </si>
  <si>
    <t>PROPUESTA ALQUILER DE MAQUINARIA</t>
  </si>
  <si>
    <t>Doble motor. Filtro H.E.P.A. Capacidad: 30 L. Potencia 1500W. Voltaje: 110V</t>
  </si>
  <si>
    <t>Doble motor. Filtro H.E.P.A. Capacidad: 30 L. Potencia 1500W. Voltaje: 110V. Capacidad: 5,5L. Potencia 1000W. Voltaje: 110V. Diámetro de boquilla 35 mm</t>
  </si>
  <si>
    <r>
      <t>C</t>
    </r>
    <r>
      <rPr>
        <sz val="10"/>
        <color rgb="FF000000"/>
        <rFont val="Arial"/>
        <family val="2"/>
      </rPr>
      <t>audal de aire: 2x52 l/s. Vacío: 143/14,3 mbar/kPa. Capacidad del depósito: 35 l. Máxima potencia absorbida: 1650 W.  Anchura de trabajo: 660 mm. Nivel de intensidad sonora: 73 dbA. Peso neto: 72 kg. Aspirador con dos cepillos cilíndricos contrarrotativos. Limpieza rápida y eficiente de superficies enmoquetadas. Con bolsa de filtro de fácil sustitución. Asa regulable en altura.</t>
    </r>
  </si>
  <si>
    <t>Cilindrada 75,6 cc Motor 4 tiempos. Potencia 3,7 kw/ CV. Alcance horizontal: 12 m. Alcance vertical: 11 m. Peso 11 kg. Sistema antivibratorio, ergonómica, doble correa ajustable, encendido electrónico, tres rejillas de descarga, 6 posiciones dosificadoras y opción de aplicar con ULV.</t>
  </si>
  <si>
    <t>Motor: 4,7 HP. Voltaje: 220 V, 1F. Caudal de Agua: 11,5 L/min. Presión Máx. 2,000 psi. Presión de operación:  1,800 rpm. Hidrolavadora de alta presión de agua fría y eléctrica. Para la entrada de agua: 10 metros de manguera y filtro para retención de sedimentos de 60 micras. Para la salida de agua: 10 metros de manguera de alta presión. Agua de entrada: La temperatura máxima del agua de entrada a la máquina es de 60 C.</t>
  </si>
  <si>
    <t xml:space="preserve">Carro que permita llevar consigo todos los elementos requeridos durante un proceso de limpieza. Llantas que no dejan marcas en la superficie y que no generan ruidos durante el desplazamiento. Llantas traseras fijas y delanteras que giran a 360° para un mejor control del carro por parte del operario de limpieza. Bolsa resistente de vinilo con cierre lateral, elemento que facilita el vaciado de los residuos contenidos en ella. </t>
  </si>
  <si>
    <t>Carro barredor</t>
  </si>
  <si>
    <t>Accionamiento  Manual. Rendimiento de superficie  (m2/h) - 3680. Ancho útil (mm) - 480. Ancho útil con 1 cepillo lateral (mm) - 700. Ancho útil con 2 cepillos (mm) - 920. Depósito para la suciedad (l) - 42. Peso (Kg) - 26. Peso del embalaje (Kg) - 30. Dimensiones (la. x an. x al.) - 1300 x 920 x 1050</t>
  </si>
  <si>
    <t>IVA (19%)</t>
  </si>
  <si>
    <t>Scruber, Máquina limpiadora de pisos,hombre abordo</t>
  </si>
  <si>
    <t xml:space="preserve">ste equipo deberá tener como mínimo estas características técnicas. Podrán mejorar o aumentar las especificaciones técnicas pero en ningún momento podrán desmejorar.  cepillo 85 cm minimo- velocidad : 260 RPM -Squeegee ancho minimo 93cm. Fácil acceso: El depósito del agua sucia es perfectamente accesible, por lo que se pueden eliminar eficazmente los depósitos de suciedad que pudiera haber en el mismo. </t>
  </si>
  <si>
    <t>MAMPOSTERÍA Y PLOMERIA CON ALTURAS</t>
  </si>
  <si>
    <t>MANPOSTERÍA Y PLOMERIA CON ALTURAS</t>
  </si>
  <si>
    <t>VALOR AGREGADO</t>
  </si>
  <si>
    <t>Supervisor adicional tiempo completo (sin restricción horaria)</t>
  </si>
  <si>
    <t>Operario de aseo sin alturas tiempo completo (sin restricción horaria)</t>
  </si>
  <si>
    <t>SI</t>
  </si>
  <si>
    <t>NO</t>
  </si>
  <si>
    <t xml:space="preserve">Marque con una X si está dispuesto a dar los siguientes valores agregados durante la ejecución del contrato </t>
  </si>
  <si>
    <t>SUPERVISOR SIN ALTURAS</t>
  </si>
  <si>
    <t xml:space="preserve">TOTAL </t>
  </si>
  <si>
    <t>ASEO Y LOGISTICA 
SIN ALTURAS</t>
  </si>
  <si>
    <t>SUBTOTAL TURNO ORDINARIO</t>
  </si>
  <si>
    <t>% ADMINISTRACIÓN (A)</t>
  </si>
  <si>
    <t>% UTILIDAD (U)</t>
  </si>
  <si>
    <t>GRAN TOTAL</t>
  </si>
  <si>
    <t>CANTIDAD HORAS/DÍA</t>
  </si>
  <si>
    <t>VALOR HORA ORDINARIA PERSONAL EVENTUAL</t>
  </si>
  <si>
    <t>Suministro de equipos mensuales por un valor de $300.000 valorados según Anexo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</si>
</sst>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\ * #,##0_-;\-&quot;$&quot;\ * #,##0_-;_-&quot;$&quot;\ * &quot;-&quot;_-;_-@_-"/>
    <numFmt numFmtId="165" formatCode="General_)"/>
    <numFmt numFmtId="166" formatCode="_-&quot;$&quot;\ * #,##0_-;\-&quot;$&quot;\ * #,##0_-;_-&quot;$&quot;\ * &quot;-&quot;??_-;_-@_-"/>
    <numFmt numFmtId="167" formatCode="&quot;$&quot;#,##0"/>
    <numFmt numFmtId="168" formatCode="_-&quot;$&quot;* #,##0_-;\-&quot;$&quot;* #,##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0"/>
      <color rgb="FF403F3F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8" xfId="0" applyBorder="1"/>
    <xf numFmtId="10" fontId="4" fillId="0" borderId="1" xfId="2" applyNumberFormat="1" applyFont="1" applyFill="1" applyBorder="1" applyAlignment="1">
      <alignment horizontal="center"/>
    </xf>
    <xf numFmtId="164" fontId="0" fillId="0" borderId="5" xfId="1" applyFont="1" applyBorder="1"/>
    <xf numFmtId="164" fontId="0" fillId="0" borderId="5" xfId="0" applyNumberFormat="1" applyBorder="1"/>
    <xf numFmtId="164" fontId="0" fillId="0" borderId="11" xfId="1" applyFont="1" applyBorder="1"/>
    <xf numFmtId="165" fontId="5" fillId="0" borderId="8" xfId="0" applyNumberFormat="1" applyFont="1" applyFill="1" applyBorder="1" applyAlignment="1">
      <alignment horizontal="left"/>
    </xf>
    <xf numFmtId="165" fontId="2" fillId="0" borderId="8" xfId="0" applyNumberFormat="1" applyFont="1" applyFill="1" applyBorder="1" applyAlignment="1">
      <alignment horizontal="center" vertical="center" wrapText="1"/>
    </xf>
    <xf numFmtId="10" fontId="4" fillId="0" borderId="8" xfId="2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166" fontId="0" fillId="0" borderId="5" xfId="0" applyNumberFormat="1" applyBorder="1"/>
    <xf numFmtId="164" fontId="2" fillId="0" borderId="5" xfId="0" applyNumberFormat="1" applyFont="1" applyBorder="1"/>
    <xf numFmtId="166" fontId="2" fillId="0" borderId="5" xfId="0" applyNumberFormat="1" applyFont="1" applyBorder="1"/>
    <xf numFmtId="164" fontId="0" fillId="0" borderId="23" xfId="1" applyFont="1" applyBorder="1"/>
    <xf numFmtId="164" fontId="0" fillId="0" borderId="3" xfId="1" applyFont="1" applyBorder="1"/>
    <xf numFmtId="164" fontId="2" fillId="0" borderId="3" xfId="0" applyNumberFormat="1" applyFont="1" applyBorder="1"/>
    <xf numFmtId="166" fontId="0" fillId="0" borderId="3" xfId="0" applyNumberFormat="1" applyBorder="1"/>
    <xf numFmtId="166" fontId="2" fillId="0" borderId="3" xfId="0" applyNumberFormat="1" applyFont="1" applyBorder="1"/>
    <xf numFmtId="164" fontId="0" fillId="0" borderId="4" xfId="1" applyFont="1" applyBorder="1"/>
    <xf numFmtId="164" fontId="0" fillId="0" borderId="12" xfId="1" applyFont="1" applyBorder="1"/>
    <xf numFmtId="164" fontId="0" fillId="0" borderId="8" xfId="1" applyFont="1" applyBorder="1"/>
    <xf numFmtId="164" fontId="2" fillId="0" borderId="8" xfId="0" applyNumberFormat="1" applyFont="1" applyBorder="1"/>
    <xf numFmtId="166" fontId="0" fillId="0" borderId="8" xfId="0" applyNumberFormat="1" applyBorder="1"/>
    <xf numFmtId="166" fontId="2" fillId="0" borderId="8" xfId="0" applyNumberFormat="1" applyFont="1" applyBorder="1"/>
    <xf numFmtId="164" fontId="0" fillId="0" borderId="8" xfId="0" applyNumberFormat="1" applyBorder="1"/>
    <xf numFmtId="164" fontId="0" fillId="0" borderId="25" xfId="1" applyFont="1" applyBorder="1"/>
    <xf numFmtId="164" fontId="0" fillId="0" borderId="30" xfId="1" applyFont="1" applyBorder="1"/>
    <xf numFmtId="164" fontId="0" fillId="0" borderId="24" xfId="1" applyFont="1" applyBorder="1"/>
    <xf numFmtId="164" fontId="2" fillId="0" borderId="1" xfId="0" applyNumberFormat="1" applyFont="1" applyBorder="1"/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66" fontId="0" fillId="0" borderId="1" xfId="0" applyNumberFormat="1" applyBorder="1"/>
    <xf numFmtId="166" fontId="2" fillId="0" borderId="1" xfId="0" applyNumberFormat="1" applyFont="1" applyBorder="1"/>
    <xf numFmtId="166" fontId="0" fillId="0" borderId="6" xfId="0" applyNumberFormat="1" applyBorder="1"/>
    <xf numFmtId="166" fontId="2" fillId="0" borderId="6" xfId="0" applyNumberFormat="1" applyFont="1" applyBorder="1"/>
    <xf numFmtId="166" fontId="0" fillId="0" borderId="25" xfId="0" applyNumberFormat="1" applyBorder="1"/>
    <xf numFmtId="166" fontId="2" fillId="0" borderId="25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5" fontId="2" fillId="0" borderId="28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64" fontId="0" fillId="0" borderId="10" xfId="1" applyFont="1" applyFill="1" applyBorder="1"/>
    <xf numFmtId="164" fontId="0" fillId="0" borderId="12" xfId="1" applyFont="1" applyFill="1" applyBorder="1"/>
    <xf numFmtId="164" fontId="2" fillId="0" borderId="8" xfId="1" applyFont="1" applyFill="1" applyBorder="1" applyAlignment="1">
      <alignment horizontal="right" vertical="center" wrapText="1"/>
    </xf>
    <xf numFmtId="0" fontId="0" fillId="0" borderId="37" xfId="0" applyBorder="1"/>
    <xf numFmtId="0" fontId="0" fillId="0" borderId="0" xfId="0" applyBorder="1"/>
    <xf numFmtId="165" fontId="9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3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4" fontId="9" fillId="2" borderId="1" xfId="1" applyFont="1" applyFill="1" applyBorder="1" applyAlignment="1">
      <alignment horizontal="center" vertical="center"/>
    </xf>
    <xf numFmtId="164" fontId="8" fillId="0" borderId="1" xfId="1" applyFont="1" applyBorder="1" applyAlignment="1">
      <alignment vertical="center"/>
    </xf>
    <xf numFmtId="0" fontId="13" fillId="5" borderId="1" xfId="0" applyFont="1" applyFill="1" applyBorder="1" applyAlignment="1">
      <alignment horizont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167" fontId="0" fillId="0" borderId="1" xfId="0" applyNumberFormat="1" applyBorder="1"/>
    <xf numFmtId="167" fontId="2" fillId="2" borderId="1" xfId="0" applyNumberFormat="1" applyFont="1" applyFill="1" applyBorder="1" applyAlignment="1">
      <alignment vertical="center"/>
    </xf>
    <xf numFmtId="164" fontId="0" fillId="0" borderId="0" xfId="0" applyNumberFormat="1"/>
    <xf numFmtId="164" fontId="0" fillId="0" borderId="0" xfId="1" applyFont="1"/>
    <xf numFmtId="164" fontId="0" fillId="0" borderId="26" xfId="1" applyFont="1" applyFill="1" applyBorder="1"/>
    <xf numFmtId="168" fontId="8" fillId="0" borderId="0" xfId="0" applyNumberFormat="1" applyFont="1"/>
    <xf numFmtId="164" fontId="8" fillId="0" borderId="42" xfId="1" applyFont="1" applyFill="1" applyBorder="1" applyAlignment="1">
      <alignment vertical="center"/>
    </xf>
    <xf numFmtId="3" fontId="0" fillId="0" borderId="0" xfId="0" applyNumberFormat="1"/>
    <xf numFmtId="164" fontId="0" fillId="0" borderId="1" xfId="1" applyFont="1" applyBorder="1"/>
    <xf numFmtId="164" fontId="0" fillId="0" borderId="1" xfId="0" applyNumberFormat="1" applyBorder="1"/>
    <xf numFmtId="0" fontId="6" fillId="3" borderId="2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justify" vertical="center" wrapText="1"/>
    </xf>
    <xf numFmtId="0" fontId="7" fillId="0" borderId="43" xfId="0" applyFont="1" applyBorder="1" applyAlignment="1">
      <alignment horizontal="center" vertical="center" wrapText="1"/>
    </xf>
    <xf numFmtId="0" fontId="0" fillId="0" borderId="2" xfId="0" applyBorder="1"/>
    <xf numFmtId="0" fontId="7" fillId="0" borderId="2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7" fontId="14" fillId="0" borderId="1" xfId="0" applyNumberFormat="1" applyFont="1" applyFill="1" applyBorder="1" applyAlignment="1">
      <alignment horizontal="center"/>
    </xf>
    <xf numFmtId="167" fontId="14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0" fontId="13" fillId="5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left" vertical="center" wrapText="1"/>
    </xf>
    <xf numFmtId="9" fontId="0" fillId="0" borderId="1" xfId="2" applyFont="1" applyFill="1" applyBorder="1" applyAlignment="1">
      <alignment horizontal="left" vertical="center" wrapText="1"/>
    </xf>
    <xf numFmtId="164" fontId="0" fillId="4" borderId="1" xfId="1" applyFont="1" applyFill="1" applyBorder="1"/>
    <xf numFmtId="9" fontId="0" fillId="4" borderId="1" xfId="2" applyFont="1" applyFill="1" applyBorder="1" applyAlignment="1">
      <alignment horizontal="left" vertical="center" wrapText="1"/>
    </xf>
    <xf numFmtId="164" fontId="0" fillId="0" borderId="0" xfId="0" applyNumberFormat="1" applyFill="1"/>
    <xf numFmtId="0" fontId="0" fillId="0" borderId="0" xfId="0" applyFill="1"/>
    <xf numFmtId="164" fontId="0" fillId="0" borderId="0" xfId="1" applyFont="1" applyFill="1"/>
    <xf numFmtId="0" fontId="2" fillId="2" borderId="2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65" fontId="2" fillId="0" borderId="25" xfId="0" applyNumberFormat="1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horizontal="center" vertical="center" wrapText="1"/>
    </xf>
    <xf numFmtId="165" fontId="2" fillId="0" borderId="24" xfId="0" applyNumberFormat="1" applyFont="1" applyFill="1" applyBorder="1" applyAlignment="1">
      <alignment horizontal="center" vertical="center" wrapText="1"/>
    </xf>
    <xf numFmtId="165" fontId="2" fillId="0" borderId="25" xfId="0" applyNumberFormat="1" applyFont="1" applyFill="1" applyBorder="1" applyAlignment="1">
      <alignment horizontal="left" vertical="center" wrapText="1"/>
    </xf>
    <xf numFmtId="165" fontId="2" fillId="0" borderId="13" xfId="0" applyNumberFormat="1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65" fontId="3" fillId="2" borderId="21" xfId="0" applyNumberFormat="1" applyFont="1" applyFill="1" applyBorder="1" applyAlignment="1">
      <alignment horizontal="center" vertical="center" wrapText="1"/>
    </xf>
    <xf numFmtId="165" fontId="3" fillId="2" borderId="22" xfId="0" applyNumberFormat="1" applyFont="1" applyFill="1" applyBorder="1" applyAlignment="1">
      <alignment horizontal="center" vertical="center" wrapText="1"/>
    </xf>
    <xf numFmtId="9" fontId="2" fillId="4" borderId="25" xfId="2" applyFont="1" applyFill="1" applyBorder="1" applyAlignment="1">
      <alignment horizontal="center" vertical="center" wrapText="1"/>
    </xf>
    <xf numFmtId="9" fontId="2" fillId="4" borderId="24" xfId="2" applyFont="1" applyFill="1" applyBorder="1" applyAlignment="1">
      <alignment horizontal="center" vertical="center" wrapText="1"/>
    </xf>
    <xf numFmtId="164" fontId="2" fillId="0" borderId="31" xfId="1" applyFont="1" applyFill="1" applyBorder="1" applyAlignment="1">
      <alignment horizontal="right" vertical="center" wrapText="1"/>
    </xf>
    <xf numFmtId="164" fontId="2" fillId="0" borderId="32" xfId="1" applyFont="1" applyFill="1" applyBorder="1" applyAlignment="1">
      <alignment horizontal="right" vertical="center" wrapText="1"/>
    </xf>
    <xf numFmtId="164" fontId="2" fillId="0" borderId="13" xfId="1" applyFont="1" applyFill="1" applyBorder="1" applyAlignment="1">
      <alignment horizontal="right" vertical="center" wrapText="1"/>
    </xf>
    <xf numFmtId="164" fontId="2" fillId="0" borderId="24" xfId="1" applyFont="1" applyFill="1" applyBorder="1" applyAlignment="1">
      <alignment horizontal="right" vertical="center" wrapText="1"/>
    </xf>
    <xf numFmtId="164" fontId="0" fillId="0" borderId="25" xfId="0" applyNumberFormat="1" applyBorder="1"/>
    <xf numFmtId="0" fontId="0" fillId="0" borderId="13" xfId="0" applyBorder="1"/>
    <xf numFmtId="0" fontId="0" fillId="0" borderId="24" xfId="0" applyBorder="1"/>
    <xf numFmtId="164" fontId="2" fillId="2" borderId="21" xfId="1" applyFont="1" applyFill="1" applyBorder="1" applyAlignment="1">
      <alignment horizontal="right" vertical="center"/>
    </xf>
    <xf numFmtId="164" fontId="2" fillId="2" borderId="34" xfId="1" applyFont="1" applyFill="1" applyBorder="1" applyAlignment="1">
      <alignment horizontal="right" vertical="center"/>
    </xf>
    <xf numFmtId="164" fontId="2" fillId="2" borderId="22" xfId="1" applyFont="1" applyFill="1" applyBorder="1" applyAlignment="1">
      <alignment horizontal="right" vertical="center"/>
    </xf>
    <xf numFmtId="9" fontId="2" fillId="0" borderId="31" xfId="2" applyFont="1" applyFill="1" applyBorder="1" applyAlignment="1">
      <alignment horizontal="center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3" xfId="1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center" vertical="center"/>
    </xf>
    <xf numFmtId="165" fontId="5" fillId="0" borderId="29" xfId="0" applyNumberFormat="1" applyFont="1" applyFill="1" applyBorder="1" applyAlignment="1">
      <alignment horizontal="left"/>
    </xf>
    <xf numFmtId="165" fontId="5" fillId="0" borderId="35" xfId="0" applyNumberFormat="1" applyFont="1" applyFill="1" applyBorder="1" applyAlignment="1">
      <alignment horizontal="left"/>
    </xf>
    <xf numFmtId="165" fontId="5" fillId="0" borderId="36" xfId="0" applyNumberFormat="1" applyFont="1" applyFill="1" applyBorder="1" applyAlignment="1">
      <alignment horizontal="left"/>
    </xf>
    <xf numFmtId="165" fontId="5" fillId="0" borderId="25" xfId="0" applyNumberFormat="1" applyFont="1" applyFill="1" applyBorder="1" applyAlignment="1">
      <alignment horizontal="left"/>
    </xf>
    <xf numFmtId="165" fontId="5" fillId="0" borderId="13" xfId="0" applyNumberFormat="1" applyFont="1" applyFill="1" applyBorder="1" applyAlignment="1">
      <alignment horizontal="left"/>
    </xf>
    <xf numFmtId="165" fontId="5" fillId="0" borderId="24" xfId="0" applyNumberFormat="1" applyFont="1" applyFill="1" applyBorder="1" applyAlignment="1">
      <alignment horizontal="left"/>
    </xf>
    <xf numFmtId="165" fontId="2" fillId="0" borderId="24" xfId="0" applyNumberFormat="1" applyFont="1" applyFill="1" applyBorder="1" applyAlignment="1">
      <alignment horizontal="left" vertical="center" wrapText="1"/>
    </xf>
    <xf numFmtId="164" fontId="2" fillId="0" borderId="41" xfId="0" applyNumberFormat="1" applyFont="1" applyBorder="1"/>
    <xf numFmtId="0" fontId="2" fillId="0" borderId="13" xfId="0" applyFont="1" applyBorder="1"/>
    <xf numFmtId="0" fontId="2" fillId="0" borderId="3" xfId="0" applyFont="1" applyBorder="1"/>
    <xf numFmtId="0" fontId="0" fillId="0" borderId="4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6" fillId="3" borderId="4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65" fontId="0" fillId="0" borderId="41" xfId="0" applyNumberFormat="1" applyFont="1" applyFill="1" applyBorder="1" applyAlignment="1">
      <alignment horizontal="left" vertical="center" wrapText="1"/>
    </xf>
    <xf numFmtId="165" fontId="0" fillId="0" borderId="3" xfId="0" applyNumberFormat="1" applyFont="1" applyFill="1" applyBorder="1" applyAlignment="1">
      <alignment horizontal="left" vertical="center" wrapText="1"/>
    </xf>
    <xf numFmtId="0" fontId="2" fillId="0" borderId="41" xfId="0" applyFont="1" applyBorder="1"/>
    <xf numFmtId="165" fontId="9" fillId="2" borderId="41" xfId="0" applyNumberFormat="1" applyFont="1" applyFill="1" applyBorder="1" applyAlignment="1">
      <alignment horizontal="center" vertical="center" wrapText="1"/>
    </xf>
    <xf numFmtId="165" fontId="9" fillId="2" borderId="13" xfId="0" applyNumberFormat="1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justify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opLeftCell="A4" zoomScale="90" zoomScaleNormal="90" workbookViewId="0">
      <selection activeCell="B27" sqref="B27:C27"/>
    </sheetView>
  </sheetViews>
  <sheetFormatPr baseColWidth="10" defaultRowHeight="15" x14ac:dyDescent="0.25"/>
  <cols>
    <col min="1" max="1" width="25.42578125" customWidth="1"/>
    <col min="2" max="2" width="16.5703125" customWidth="1"/>
    <col min="3" max="3" width="16.42578125" bestFit="1" customWidth="1"/>
    <col min="4" max="4" width="14.85546875" customWidth="1"/>
    <col min="5" max="6" width="13.28515625" bestFit="1" customWidth="1"/>
    <col min="7" max="7" width="13.85546875" customWidth="1"/>
    <col min="8" max="8" width="15" customWidth="1"/>
    <col min="9" max="9" width="15.28515625" bestFit="1" customWidth="1"/>
    <col min="10" max="10" width="13.7109375" bestFit="1" customWidth="1"/>
    <col min="11" max="11" width="13" customWidth="1"/>
    <col min="12" max="12" width="13.7109375" customWidth="1"/>
    <col min="13" max="13" width="14.85546875" customWidth="1"/>
    <col min="14" max="14" width="14.85546875" bestFit="1" customWidth="1"/>
  </cols>
  <sheetData>
    <row r="1" spans="1:13" ht="15.75" thickBot="1" x14ac:dyDescent="0.3">
      <c r="A1" s="103" t="s">
        <v>144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15.75" customHeight="1" thickBot="1" x14ac:dyDescent="0.3">
      <c r="A2" s="114" t="s">
        <v>0</v>
      </c>
      <c r="B2" s="123" t="s">
        <v>29</v>
      </c>
      <c r="C2" s="124"/>
      <c r="D2" s="116" t="s">
        <v>24</v>
      </c>
      <c r="E2" s="117"/>
      <c r="F2" s="11" t="s">
        <v>25</v>
      </c>
      <c r="G2" s="118" t="s">
        <v>26</v>
      </c>
      <c r="H2" s="119"/>
      <c r="I2" s="120"/>
      <c r="J2" s="112" t="s">
        <v>34</v>
      </c>
      <c r="K2" s="112" t="s">
        <v>33</v>
      </c>
      <c r="L2" s="121" t="s">
        <v>32</v>
      </c>
      <c r="M2" s="112" t="s">
        <v>36</v>
      </c>
    </row>
    <row r="3" spans="1:13" ht="45.75" thickBot="1" x14ac:dyDescent="0.3">
      <c r="A3" s="115"/>
      <c r="B3" s="31" t="s">
        <v>28</v>
      </c>
      <c r="C3" s="32" t="s">
        <v>27</v>
      </c>
      <c r="D3" s="31" t="s">
        <v>28</v>
      </c>
      <c r="E3" s="32" t="s">
        <v>27</v>
      </c>
      <c r="F3" s="44" t="s">
        <v>27</v>
      </c>
      <c r="G3" s="31" t="s">
        <v>30</v>
      </c>
      <c r="H3" s="10" t="s">
        <v>159</v>
      </c>
      <c r="I3" s="32" t="s">
        <v>31</v>
      </c>
      <c r="J3" s="113"/>
      <c r="K3" s="113"/>
      <c r="L3" s="122"/>
      <c r="M3" s="113"/>
    </row>
    <row r="4" spans="1:13" x14ac:dyDescent="0.25">
      <c r="A4" s="141" t="s">
        <v>1</v>
      </c>
      <c r="B4" s="142"/>
      <c r="C4" s="143"/>
      <c r="D4" s="20">
        <v>828116</v>
      </c>
      <c r="E4" s="15">
        <v>828116</v>
      </c>
      <c r="F4" s="21">
        <v>828116</v>
      </c>
      <c r="G4" s="6">
        <v>1017070</v>
      </c>
      <c r="H4" s="46">
        <v>964070</v>
      </c>
      <c r="I4" s="28">
        <v>828116</v>
      </c>
      <c r="J4" s="47">
        <v>866697</v>
      </c>
      <c r="K4" s="47">
        <v>1014372</v>
      </c>
      <c r="L4" s="76">
        <f>828116/2</f>
        <v>414058</v>
      </c>
      <c r="M4" s="21">
        <v>1438080</v>
      </c>
    </row>
    <row r="5" spans="1:13" x14ac:dyDescent="0.25">
      <c r="A5" s="144" t="s">
        <v>2</v>
      </c>
      <c r="B5" s="145"/>
      <c r="C5" s="146"/>
      <c r="D5" s="4">
        <v>97032</v>
      </c>
      <c r="E5" s="16">
        <v>97032</v>
      </c>
      <c r="F5" s="22">
        <v>97032</v>
      </c>
      <c r="G5" s="4">
        <v>97032</v>
      </c>
      <c r="H5" s="16">
        <v>97032</v>
      </c>
      <c r="I5" s="29">
        <v>97032</v>
      </c>
      <c r="J5" s="27">
        <v>97032</v>
      </c>
      <c r="K5" s="27">
        <v>97032</v>
      </c>
      <c r="L5" s="27">
        <v>97032</v>
      </c>
      <c r="M5" s="22">
        <v>97032</v>
      </c>
    </row>
    <row r="6" spans="1:13" x14ac:dyDescent="0.25">
      <c r="A6" s="109" t="s">
        <v>3</v>
      </c>
      <c r="B6" s="110"/>
      <c r="C6" s="147"/>
      <c r="D6" s="13">
        <f>D4+D5</f>
        <v>925148</v>
      </c>
      <c r="E6" s="17">
        <f>E4+E5</f>
        <v>925148</v>
      </c>
      <c r="F6" s="23">
        <f>SUM(F4:F5)</f>
        <v>925148</v>
      </c>
      <c r="G6" s="13">
        <f>SUM(G4:G5)</f>
        <v>1114102</v>
      </c>
      <c r="H6" s="30">
        <f>SUM(H4:H5)</f>
        <v>1061102</v>
      </c>
      <c r="I6" s="17">
        <f>SUM(I4:I5)</f>
        <v>925148</v>
      </c>
      <c r="J6" s="23">
        <f>J4+J5</f>
        <v>963729</v>
      </c>
      <c r="K6" s="23">
        <f t="shared" ref="K6:M6" si="0">K4+K5</f>
        <v>1111404</v>
      </c>
      <c r="L6" s="23">
        <f t="shared" si="0"/>
        <v>511090</v>
      </c>
      <c r="M6" s="23">
        <f t="shared" si="0"/>
        <v>1535112</v>
      </c>
    </row>
    <row r="7" spans="1:13" x14ac:dyDescent="0.25">
      <c r="A7" s="106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1:13" x14ac:dyDescent="0.25">
      <c r="A8" s="7" t="s">
        <v>4</v>
      </c>
      <c r="B8" s="9">
        <v>8.3299999999999999E-2</v>
      </c>
      <c r="C8" s="9">
        <v>8.3299999999999999E-2</v>
      </c>
      <c r="D8" s="12">
        <f>$D$6*B8</f>
        <v>77064.828399999999</v>
      </c>
      <c r="E8" s="18">
        <f>$E$6*C8</f>
        <v>77064.828399999999</v>
      </c>
      <c r="F8" s="24">
        <f>$F$6*B8</f>
        <v>77064.828399999999</v>
      </c>
      <c r="G8" s="5">
        <f>$G$6*C8</f>
        <v>92804.696599999996</v>
      </c>
      <c r="H8" s="33">
        <f>$H$6*C8</f>
        <v>88389.796600000001</v>
      </c>
      <c r="I8" s="35">
        <f>$I$6*C8</f>
        <v>77064.828399999999</v>
      </c>
      <c r="J8" s="24">
        <f>$J$6*B8</f>
        <v>80278.625700000004</v>
      </c>
      <c r="K8" s="24">
        <f>$K$6*B8</f>
        <v>92579.953200000004</v>
      </c>
      <c r="L8" s="37">
        <f>828116*B8</f>
        <v>68982.0628</v>
      </c>
      <c r="M8" s="24">
        <f>$M$6*C8</f>
        <v>127874.8296</v>
      </c>
    </row>
    <row r="9" spans="1:13" x14ac:dyDescent="0.25">
      <c r="A9" s="7" t="s">
        <v>5</v>
      </c>
      <c r="B9" s="9">
        <v>8.3299999999999999E-2</v>
      </c>
      <c r="C9" s="9">
        <v>8.3299999999999999E-2</v>
      </c>
      <c r="D9" s="12">
        <f t="shared" ref="D9:D10" si="1">$D$6*B9</f>
        <v>77064.828399999999</v>
      </c>
      <c r="E9" s="18">
        <f t="shared" ref="E9:E10" si="2">$E$6*C9</f>
        <v>77064.828399999999</v>
      </c>
      <c r="F9" s="24">
        <f t="shared" ref="F9:F10" si="3">$F$6*B9</f>
        <v>77064.828399999999</v>
      </c>
      <c r="G9" s="5">
        <f t="shared" ref="G9:G10" si="4">$G$6*C9</f>
        <v>92804.696599999996</v>
      </c>
      <c r="H9" s="33">
        <f t="shared" ref="H9:H10" si="5">$H$6*C9</f>
        <v>88389.796600000001</v>
      </c>
      <c r="I9" s="35">
        <f t="shared" ref="I9:I10" si="6">$I$6*C9</f>
        <v>77064.828399999999</v>
      </c>
      <c r="J9" s="24">
        <f t="shared" ref="J9:J10" si="7">$J$6*B9</f>
        <v>80278.625700000004</v>
      </c>
      <c r="K9" s="24">
        <f>$K$6*B9</f>
        <v>92579.953200000004</v>
      </c>
      <c r="L9" s="37">
        <f t="shared" ref="L9:L11" si="8">828116*B9</f>
        <v>68982.0628</v>
      </c>
      <c r="M9" s="24">
        <f t="shared" ref="M9:M10" si="9">$M$6*C9</f>
        <v>127874.8296</v>
      </c>
    </row>
    <row r="10" spans="1:13" x14ac:dyDescent="0.25">
      <c r="A10" s="7" t="s">
        <v>6</v>
      </c>
      <c r="B10" s="9">
        <v>0.01</v>
      </c>
      <c r="C10" s="9">
        <v>0.01</v>
      </c>
      <c r="D10" s="12">
        <f t="shared" si="1"/>
        <v>9251.48</v>
      </c>
      <c r="E10" s="18">
        <f t="shared" si="2"/>
        <v>9251.48</v>
      </c>
      <c r="F10" s="24">
        <f t="shared" si="3"/>
        <v>9251.48</v>
      </c>
      <c r="G10" s="5">
        <f t="shared" si="4"/>
        <v>11141.02</v>
      </c>
      <c r="H10" s="33">
        <f t="shared" si="5"/>
        <v>10611.02</v>
      </c>
      <c r="I10" s="35">
        <f t="shared" si="6"/>
        <v>9251.48</v>
      </c>
      <c r="J10" s="24">
        <f t="shared" si="7"/>
        <v>9637.2900000000009</v>
      </c>
      <c r="K10" s="24">
        <f>$K$6*B10</f>
        <v>11114.04</v>
      </c>
      <c r="L10" s="37">
        <f t="shared" si="8"/>
        <v>8281.16</v>
      </c>
      <c r="M10" s="24">
        <f t="shared" si="9"/>
        <v>15351.12</v>
      </c>
    </row>
    <row r="11" spans="1:13" x14ac:dyDescent="0.25">
      <c r="A11" s="7" t="s">
        <v>7</v>
      </c>
      <c r="B11" s="9">
        <v>4.1700000000000001E-2</v>
      </c>
      <c r="C11" s="9">
        <v>4.1700000000000001E-2</v>
      </c>
      <c r="D11" s="12">
        <f>$D$4*B11</f>
        <v>34532.4372</v>
      </c>
      <c r="E11" s="18">
        <f>$E$4*C11</f>
        <v>34532.4372</v>
      </c>
      <c r="F11" s="24">
        <f>$F$4*B11</f>
        <v>34532.4372</v>
      </c>
      <c r="G11" s="5">
        <f>$G$4*C11</f>
        <v>42411.819000000003</v>
      </c>
      <c r="H11" s="33">
        <f>$H$4*C11</f>
        <v>40201.718999999997</v>
      </c>
      <c r="I11" s="35">
        <f>$I$4*C11</f>
        <v>34532.4372</v>
      </c>
      <c r="J11" s="24">
        <f>$J$4*B11</f>
        <v>36141.264900000002</v>
      </c>
      <c r="K11" s="24">
        <f>$K$4*B11</f>
        <v>42299.312400000003</v>
      </c>
      <c r="L11" s="37">
        <f t="shared" si="8"/>
        <v>34532.4372</v>
      </c>
      <c r="M11" s="24">
        <f>$M$4*C11</f>
        <v>59967.936000000002</v>
      </c>
    </row>
    <row r="12" spans="1:13" x14ac:dyDescent="0.25">
      <c r="A12" s="109" t="s">
        <v>8</v>
      </c>
      <c r="B12" s="110"/>
      <c r="C12" s="147"/>
      <c r="D12" s="14">
        <f t="shared" ref="D12:M12" si="10">SUM(D8:D11)</f>
        <v>197913.57400000002</v>
      </c>
      <c r="E12" s="19">
        <f t="shared" si="10"/>
        <v>197913.57400000002</v>
      </c>
      <c r="F12" s="25">
        <f t="shared" si="10"/>
        <v>197913.57400000002</v>
      </c>
      <c r="G12" s="13">
        <f t="shared" si="10"/>
        <v>239162.23219999997</v>
      </c>
      <c r="H12" s="34">
        <f t="shared" si="10"/>
        <v>227592.3322</v>
      </c>
      <c r="I12" s="36">
        <f t="shared" si="10"/>
        <v>197913.57400000002</v>
      </c>
      <c r="J12" s="25">
        <f t="shared" si="10"/>
        <v>206335.80630000003</v>
      </c>
      <c r="K12" s="25">
        <f t="shared" si="10"/>
        <v>238573.25880000001</v>
      </c>
      <c r="L12" s="38">
        <f t="shared" si="10"/>
        <v>180777.72279999999</v>
      </c>
      <c r="M12" s="25">
        <f t="shared" si="10"/>
        <v>331068.71519999998</v>
      </c>
    </row>
    <row r="13" spans="1:13" x14ac:dyDescent="0.25">
      <c r="A13" s="106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8"/>
    </row>
    <row r="14" spans="1:13" x14ac:dyDescent="0.25">
      <c r="A14" s="7" t="s">
        <v>9</v>
      </c>
      <c r="B14" s="9">
        <v>8.5000000000000006E-2</v>
      </c>
      <c r="C14" s="9">
        <v>8.5000000000000006E-2</v>
      </c>
      <c r="D14" s="12">
        <f>$D$4*B14</f>
        <v>70389.86</v>
      </c>
      <c r="E14" s="18">
        <f>$E$4*C14</f>
        <v>70389.86</v>
      </c>
      <c r="F14" s="26">
        <f>$F$4*C14</f>
        <v>70389.86</v>
      </c>
      <c r="G14" s="5">
        <f>$G$4*C14</f>
        <v>86450.950000000012</v>
      </c>
      <c r="H14" s="33">
        <f>$H$4*C14</f>
        <v>81945.950000000012</v>
      </c>
      <c r="I14" s="35">
        <f>$I$4*C14</f>
        <v>70389.86</v>
      </c>
      <c r="J14" s="24">
        <f t="shared" ref="J14:J19" si="11">$J$4*B14</f>
        <v>73669.24500000001</v>
      </c>
      <c r="K14" s="24">
        <f>$K$4*B14</f>
        <v>86221.62000000001</v>
      </c>
      <c r="L14" s="37">
        <f>828116*B14</f>
        <v>70389.86</v>
      </c>
      <c r="M14" s="24">
        <f t="shared" ref="M14:M19" si="12">$M$4*C14</f>
        <v>122236.8</v>
      </c>
    </row>
    <row r="15" spans="1:13" x14ac:dyDescent="0.25">
      <c r="A15" s="7" t="s">
        <v>10</v>
      </c>
      <c r="B15" s="9">
        <v>0.12</v>
      </c>
      <c r="C15" s="9">
        <v>0.12</v>
      </c>
      <c r="D15" s="12">
        <f t="shared" ref="D15:D19" si="13">$D$4*B15</f>
        <v>99373.92</v>
      </c>
      <c r="E15" s="18">
        <f t="shared" ref="E15:E19" si="14">$E$4*C15</f>
        <v>99373.92</v>
      </c>
      <c r="F15" s="26">
        <f t="shared" ref="F15:F19" si="15">$F$4*C15</f>
        <v>99373.92</v>
      </c>
      <c r="G15" s="5">
        <f t="shared" ref="G15:G19" si="16">$G$4*C15</f>
        <v>122048.4</v>
      </c>
      <c r="H15" s="33">
        <f t="shared" ref="H15:H19" si="17">$H$4*C15</f>
        <v>115688.4</v>
      </c>
      <c r="I15" s="35">
        <f t="shared" ref="I15:I19" si="18">$I$4*C15</f>
        <v>99373.92</v>
      </c>
      <c r="J15" s="24">
        <f t="shared" si="11"/>
        <v>104003.64</v>
      </c>
      <c r="K15" s="24">
        <f t="shared" ref="K15:K19" si="19">$K$4*B15</f>
        <v>121724.64</v>
      </c>
      <c r="L15" s="37">
        <f t="shared" ref="L15:L19" si="20">828116*B15</f>
        <v>99373.92</v>
      </c>
      <c r="M15" s="24">
        <f t="shared" si="12"/>
        <v>172569.60000000001</v>
      </c>
    </row>
    <row r="16" spans="1:13" x14ac:dyDescent="0.25">
      <c r="A16" s="7" t="s">
        <v>11</v>
      </c>
      <c r="B16" s="9">
        <v>1.044E-2</v>
      </c>
      <c r="C16" s="3">
        <v>6.9599999999999995E-2</v>
      </c>
      <c r="D16" s="12">
        <f t="shared" si="13"/>
        <v>8645.5310399999998</v>
      </c>
      <c r="E16" s="18">
        <f t="shared" si="14"/>
        <v>57636.873599999999</v>
      </c>
      <c r="F16" s="26">
        <f t="shared" si="15"/>
        <v>57636.873599999999</v>
      </c>
      <c r="G16" s="5">
        <f t="shared" si="16"/>
        <v>70788.072</v>
      </c>
      <c r="H16" s="33">
        <f t="shared" si="17"/>
        <v>67099.271999999997</v>
      </c>
      <c r="I16" s="35">
        <f t="shared" si="18"/>
        <v>57636.873599999999</v>
      </c>
      <c r="J16" s="24">
        <f t="shared" si="11"/>
        <v>9048.3166799999999</v>
      </c>
      <c r="K16" s="24">
        <f t="shared" si="19"/>
        <v>10590.043679999999</v>
      </c>
      <c r="L16" s="37">
        <f t="shared" si="20"/>
        <v>8645.5310399999998</v>
      </c>
      <c r="M16" s="24">
        <f t="shared" si="12"/>
        <v>100090.36799999999</v>
      </c>
    </row>
    <row r="17" spans="1:15" x14ac:dyDescent="0.25">
      <c r="A17" s="7" t="s">
        <v>12</v>
      </c>
      <c r="B17" s="9">
        <v>0.04</v>
      </c>
      <c r="C17" s="9">
        <v>0.04</v>
      </c>
      <c r="D17" s="12">
        <f t="shared" si="13"/>
        <v>33124.639999999999</v>
      </c>
      <c r="E17" s="18">
        <f t="shared" si="14"/>
        <v>33124.639999999999</v>
      </c>
      <c r="F17" s="26">
        <f t="shared" si="15"/>
        <v>33124.639999999999</v>
      </c>
      <c r="G17" s="5">
        <f t="shared" si="16"/>
        <v>40682.800000000003</v>
      </c>
      <c r="H17" s="33">
        <f t="shared" si="17"/>
        <v>38562.800000000003</v>
      </c>
      <c r="I17" s="35">
        <f t="shared" si="18"/>
        <v>33124.639999999999</v>
      </c>
      <c r="J17" s="24">
        <f t="shared" si="11"/>
        <v>34667.879999999997</v>
      </c>
      <c r="K17" s="24">
        <f t="shared" si="19"/>
        <v>40574.879999999997</v>
      </c>
      <c r="L17" s="37">
        <f t="shared" si="20"/>
        <v>33124.639999999999</v>
      </c>
      <c r="M17" s="24">
        <f t="shared" si="12"/>
        <v>57523.200000000004</v>
      </c>
    </row>
    <row r="18" spans="1:15" x14ac:dyDescent="0.25">
      <c r="A18" s="7" t="s">
        <v>13</v>
      </c>
      <c r="B18" s="9">
        <v>0.03</v>
      </c>
      <c r="C18" s="9">
        <v>0.03</v>
      </c>
      <c r="D18" s="12">
        <f t="shared" si="13"/>
        <v>24843.48</v>
      </c>
      <c r="E18" s="18">
        <f t="shared" si="14"/>
        <v>24843.48</v>
      </c>
      <c r="F18" s="26">
        <f t="shared" si="15"/>
        <v>24843.48</v>
      </c>
      <c r="G18" s="5">
        <f t="shared" si="16"/>
        <v>30512.1</v>
      </c>
      <c r="H18" s="33">
        <f t="shared" si="17"/>
        <v>28922.1</v>
      </c>
      <c r="I18" s="35">
        <f t="shared" si="18"/>
        <v>24843.48</v>
      </c>
      <c r="J18" s="24">
        <f t="shared" si="11"/>
        <v>26000.91</v>
      </c>
      <c r="K18" s="24">
        <f t="shared" si="19"/>
        <v>30431.16</v>
      </c>
      <c r="L18" s="37">
        <f t="shared" si="20"/>
        <v>24843.48</v>
      </c>
      <c r="M18" s="24">
        <f t="shared" si="12"/>
        <v>43142.400000000001</v>
      </c>
    </row>
    <row r="19" spans="1:15" x14ac:dyDescent="0.25">
      <c r="A19" s="7" t="s">
        <v>14</v>
      </c>
      <c r="B19" s="9">
        <v>0.02</v>
      </c>
      <c r="C19" s="9">
        <v>0.02</v>
      </c>
      <c r="D19" s="12">
        <f t="shared" si="13"/>
        <v>16562.32</v>
      </c>
      <c r="E19" s="18">
        <f t="shared" si="14"/>
        <v>16562.32</v>
      </c>
      <c r="F19" s="26">
        <f t="shared" si="15"/>
        <v>16562.32</v>
      </c>
      <c r="G19" s="5">
        <f t="shared" si="16"/>
        <v>20341.400000000001</v>
      </c>
      <c r="H19" s="33">
        <f t="shared" si="17"/>
        <v>19281.400000000001</v>
      </c>
      <c r="I19" s="35">
        <f t="shared" si="18"/>
        <v>16562.32</v>
      </c>
      <c r="J19" s="24">
        <f t="shared" si="11"/>
        <v>17333.939999999999</v>
      </c>
      <c r="K19" s="24">
        <f t="shared" si="19"/>
        <v>20287.439999999999</v>
      </c>
      <c r="L19" s="37">
        <f t="shared" si="20"/>
        <v>16562.32</v>
      </c>
      <c r="M19" s="24">
        <f t="shared" si="12"/>
        <v>28761.600000000002</v>
      </c>
    </row>
    <row r="20" spans="1:15" x14ac:dyDescent="0.25">
      <c r="A20" s="109" t="s">
        <v>8</v>
      </c>
      <c r="B20" s="110"/>
      <c r="C20" s="147"/>
      <c r="D20" s="14">
        <f>SUM(D14:D19)</f>
        <v>252939.75104000003</v>
      </c>
      <c r="E20" s="19">
        <f>SUM(E14:E19)</f>
        <v>301931.09359999996</v>
      </c>
      <c r="F20" s="23">
        <f>SUM(F14:F19)</f>
        <v>301931.09359999996</v>
      </c>
      <c r="G20" s="13">
        <f>SUM(G14:G19)</f>
        <v>370823.72200000001</v>
      </c>
      <c r="H20" s="34">
        <f>SUM(H13:H19)</f>
        <v>351499.92199999996</v>
      </c>
      <c r="I20" s="36">
        <f>SUM(I13:I19)</f>
        <v>301931.09359999996</v>
      </c>
      <c r="J20" s="25">
        <f>SUM(J14:J19)</f>
        <v>264723.93167999998</v>
      </c>
      <c r="K20" s="25">
        <f>SUM(K14:K19)</f>
        <v>309829.78367999999</v>
      </c>
      <c r="L20" s="38">
        <f>SUM(L14:L19)</f>
        <v>252939.75104000003</v>
      </c>
      <c r="M20" s="25">
        <f>SUM(M14:M19)</f>
        <v>524323.96800000011</v>
      </c>
    </row>
    <row r="21" spans="1:15" x14ac:dyDescent="0.25">
      <c r="A21" s="109" t="s">
        <v>15</v>
      </c>
      <c r="B21" s="110"/>
      <c r="C21" s="147"/>
      <c r="D21" s="13">
        <f>D6+D12+D20</f>
        <v>1376001.32504</v>
      </c>
      <c r="E21" s="17">
        <f t="shared" ref="E21:M21" si="21">E6+E12+E20</f>
        <v>1424992.6676</v>
      </c>
      <c r="F21" s="13">
        <f t="shared" si="21"/>
        <v>1424992.6676</v>
      </c>
      <c r="G21" s="13">
        <f t="shared" si="21"/>
        <v>1724087.9542</v>
      </c>
      <c r="H21" s="30">
        <f t="shared" si="21"/>
        <v>1640194.2542000001</v>
      </c>
      <c r="I21" s="17">
        <f t="shared" si="21"/>
        <v>1424992.6676</v>
      </c>
      <c r="J21" s="13">
        <f t="shared" si="21"/>
        <v>1434788.73798</v>
      </c>
      <c r="K21" s="13">
        <f t="shared" si="21"/>
        <v>1659807.0424799998</v>
      </c>
      <c r="L21" s="13">
        <f t="shared" si="21"/>
        <v>944807.47383999999</v>
      </c>
      <c r="M21" s="23">
        <f t="shared" si="21"/>
        <v>2390504.6831999999</v>
      </c>
    </row>
    <row r="22" spans="1:15" x14ac:dyDescent="0.25">
      <c r="A22" s="109" t="s">
        <v>16</v>
      </c>
      <c r="B22" s="110"/>
      <c r="C22" s="147"/>
      <c r="D22" s="39">
        <v>15</v>
      </c>
      <c r="E22" s="40">
        <v>4</v>
      </c>
      <c r="F22" s="41">
        <v>4</v>
      </c>
      <c r="G22" s="39">
        <v>2</v>
      </c>
      <c r="H22" s="1">
        <v>3</v>
      </c>
      <c r="I22" s="40">
        <v>2</v>
      </c>
      <c r="J22" s="41">
        <v>1</v>
      </c>
      <c r="K22" s="41">
        <v>1</v>
      </c>
      <c r="L22" s="42">
        <v>1</v>
      </c>
      <c r="M22" s="41">
        <v>2</v>
      </c>
    </row>
    <row r="23" spans="1:15" x14ac:dyDescent="0.25">
      <c r="A23" s="109" t="s">
        <v>17</v>
      </c>
      <c r="B23" s="110"/>
      <c r="C23" s="147"/>
      <c r="D23" s="13">
        <f>D21*D22</f>
        <v>20640019.875599999</v>
      </c>
      <c r="E23" s="17">
        <f t="shared" ref="E23:M23" si="22">E21*E22</f>
        <v>5699970.6704000002</v>
      </c>
      <c r="F23" s="13">
        <f t="shared" si="22"/>
        <v>5699970.6704000002</v>
      </c>
      <c r="G23" s="13">
        <f t="shared" si="22"/>
        <v>3448175.9084000001</v>
      </c>
      <c r="H23" s="17">
        <f t="shared" si="22"/>
        <v>4920582.7626</v>
      </c>
      <c r="I23" s="17">
        <f t="shared" si="22"/>
        <v>2849985.3352000001</v>
      </c>
      <c r="J23" s="13">
        <f t="shared" si="22"/>
        <v>1434788.73798</v>
      </c>
      <c r="K23" s="13">
        <f t="shared" si="22"/>
        <v>1659807.0424799998</v>
      </c>
      <c r="L23" s="13">
        <f t="shared" si="22"/>
        <v>944807.47383999999</v>
      </c>
      <c r="M23" s="23">
        <f t="shared" si="22"/>
        <v>4781009.3663999997</v>
      </c>
    </row>
    <row r="24" spans="1:15" x14ac:dyDescent="0.25">
      <c r="A24" s="109" t="s">
        <v>18</v>
      </c>
      <c r="B24" s="110"/>
      <c r="C24" s="111"/>
      <c r="D24" s="129"/>
      <c r="E24" s="129"/>
      <c r="F24" s="129"/>
      <c r="G24" s="129"/>
      <c r="H24" s="129"/>
      <c r="I24" s="129"/>
      <c r="J24" s="129"/>
      <c r="K24" s="129"/>
      <c r="L24" s="130"/>
      <c r="M24" s="48">
        <f>D23+E23+F23+G23+H23+I23+J23+K23+L23+M23</f>
        <v>52079117.8433</v>
      </c>
    </row>
    <row r="25" spans="1:15" x14ac:dyDescent="0.25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8"/>
    </row>
    <row r="26" spans="1:15" ht="30" x14ac:dyDescent="0.25">
      <c r="A26" s="8" t="s">
        <v>19</v>
      </c>
      <c r="B26" s="125"/>
      <c r="C26" s="126"/>
      <c r="D26" s="131">
        <f>M24*B26</f>
        <v>0</v>
      </c>
      <c r="E26" s="132"/>
      <c r="F26" s="132"/>
      <c r="G26" s="132"/>
      <c r="H26" s="132"/>
      <c r="I26" s="132"/>
      <c r="J26" s="132"/>
      <c r="K26" s="132"/>
      <c r="L26" s="132"/>
      <c r="M26" s="133"/>
    </row>
    <row r="27" spans="1:15" x14ac:dyDescent="0.25">
      <c r="A27" s="8" t="s">
        <v>20</v>
      </c>
      <c r="B27" s="125"/>
      <c r="C27" s="126"/>
      <c r="D27" s="131">
        <f>M24*B27</f>
        <v>0</v>
      </c>
      <c r="E27" s="132"/>
      <c r="F27" s="132"/>
      <c r="G27" s="132"/>
      <c r="H27" s="132"/>
      <c r="I27" s="132"/>
      <c r="J27" s="132"/>
      <c r="K27" s="132"/>
      <c r="L27" s="132"/>
      <c r="M27" s="133"/>
    </row>
    <row r="28" spans="1:15" x14ac:dyDescent="0.25">
      <c r="A28" s="8" t="s">
        <v>21</v>
      </c>
      <c r="B28" s="127">
        <f>D26+D27</f>
        <v>0</v>
      </c>
      <c r="C28" s="128"/>
      <c r="D28" s="129"/>
      <c r="E28" s="129"/>
      <c r="F28" s="129"/>
      <c r="G28" s="129"/>
      <c r="H28" s="129"/>
      <c r="I28" s="129"/>
      <c r="J28" s="129"/>
      <c r="K28" s="129"/>
      <c r="L28" s="129"/>
      <c r="M28" s="130"/>
    </row>
    <row r="29" spans="1:15" ht="15.75" thickBot="1" x14ac:dyDescent="0.3">
      <c r="A29" s="43" t="s">
        <v>22</v>
      </c>
      <c r="B29" s="137">
        <v>0.19</v>
      </c>
      <c r="C29" s="138"/>
      <c r="D29" s="128">
        <f>B29*B28</f>
        <v>0</v>
      </c>
      <c r="E29" s="128"/>
      <c r="F29" s="128"/>
      <c r="G29" s="128"/>
      <c r="H29" s="128"/>
      <c r="I29" s="128"/>
      <c r="J29" s="128"/>
      <c r="K29" s="128"/>
      <c r="L29" s="128"/>
      <c r="M29" s="139"/>
    </row>
    <row r="30" spans="1:15" ht="30.75" thickBot="1" x14ac:dyDescent="0.3">
      <c r="A30" s="69" t="s">
        <v>23</v>
      </c>
      <c r="B30" s="134">
        <f>M24+B28+D29</f>
        <v>52079117.8433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6"/>
    </row>
    <row r="31" spans="1:15" x14ac:dyDescent="0.25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</row>
    <row r="32" spans="1:15" ht="15.75" thickBot="1" x14ac:dyDescent="0.3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</row>
    <row r="33" spans="1:13" ht="15.75" thickBot="1" x14ac:dyDescent="0.3">
      <c r="A33" s="103" t="s">
        <v>145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5"/>
    </row>
    <row r="34" spans="1:13" ht="15.75" thickBot="1" x14ac:dyDescent="0.3">
      <c r="A34" s="114" t="s">
        <v>0</v>
      </c>
      <c r="B34" s="123" t="s">
        <v>29</v>
      </c>
      <c r="C34" s="124"/>
      <c r="D34" s="116" t="s">
        <v>24</v>
      </c>
      <c r="E34" s="117"/>
      <c r="F34" s="11" t="s">
        <v>25</v>
      </c>
      <c r="G34" s="116" t="s">
        <v>26</v>
      </c>
      <c r="H34" s="140"/>
      <c r="I34" s="117"/>
      <c r="J34" s="112" t="s">
        <v>34</v>
      </c>
      <c r="K34" s="112" t="s">
        <v>33</v>
      </c>
      <c r="L34" s="121" t="s">
        <v>32</v>
      </c>
      <c r="M34" s="112" t="s">
        <v>36</v>
      </c>
    </row>
    <row r="35" spans="1:13" ht="45.75" thickBot="1" x14ac:dyDescent="0.3">
      <c r="A35" s="115"/>
      <c r="B35" s="31" t="s">
        <v>28</v>
      </c>
      <c r="C35" s="32" t="s">
        <v>27</v>
      </c>
      <c r="D35" s="31" t="s">
        <v>28</v>
      </c>
      <c r="E35" s="32" t="s">
        <v>27</v>
      </c>
      <c r="F35" s="44" t="s">
        <v>27</v>
      </c>
      <c r="G35" s="31" t="s">
        <v>30</v>
      </c>
      <c r="H35" s="45" t="s">
        <v>158</v>
      </c>
      <c r="I35" s="32" t="s">
        <v>31</v>
      </c>
      <c r="J35" s="113"/>
      <c r="K35" s="113"/>
      <c r="L35" s="122"/>
      <c r="M35" s="113"/>
    </row>
    <row r="36" spans="1:13" x14ac:dyDescent="0.25">
      <c r="A36" s="141" t="s">
        <v>1</v>
      </c>
      <c r="B36" s="142"/>
      <c r="C36" s="143"/>
      <c r="D36" s="20">
        <f t="shared" ref="D36:K36" si="23">D4</f>
        <v>828116</v>
      </c>
      <c r="E36" s="15">
        <f t="shared" si="23"/>
        <v>828116</v>
      </c>
      <c r="F36" s="21">
        <f t="shared" si="23"/>
        <v>828116</v>
      </c>
      <c r="G36" s="6">
        <f t="shared" si="23"/>
        <v>1017070</v>
      </c>
      <c r="H36" s="46">
        <f t="shared" si="23"/>
        <v>964070</v>
      </c>
      <c r="I36" s="28">
        <f t="shared" si="23"/>
        <v>828116</v>
      </c>
      <c r="J36" s="47">
        <f t="shared" si="23"/>
        <v>866697</v>
      </c>
      <c r="K36" s="47">
        <f t="shared" si="23"/>
        <v>1014372</v>
      </c>
      <c r="L36" s="76">
        <f>L4</f>
        <v>414058</v>
      </c>
      <c r="M36" s="21">
        <f>M4</f>
        <v>1438080</v>
      </c>
    </row>
    <row r="37" spans="1:13" x14ac:dyDescent="0.25">
      <c r="A37" s="144" t="s">
        <v>2</v>
      </c>
      <c r="B37" s="145"/>
      <c r="C37" s="146"/>
      <c r="D37" s="4">
        <v>97032</v>
      </c>
      <c r="E37" s="16">
        <v>97032</v>
      </c>
      <c r="F37" s="22">
        <v>97032</v>
      </c>
      <c r="G37" s="4">
        <v>97032</v>
      </c>
      <c r="H37" s="16">
        <v>97032</v>
      </c>
      <c r="I37" s="29">
        <v>97032</v>
      </c>
      <c r="J37" s="27">
        <v>97032</v>
      </c>
      <c r="K37" s="27">
        <v>97032</v>
      </c>
      <c r="L37" s="27">
        <v>97032</v>
      </c>
      <c r="M37" s="2"/>
    </row>
    <row r="38" spans="1:13" x14ac:dyDescent="0.25">
      <c r="A38" s="109" t="s">
        <v>3</v>
      </c>
      <c r="B38" s="110"/>
      <c r="C38" s="147"/>
      <c r="D38" s="13">
        <f>D36+D37</f>
        <v>925148</v>
      </c>
      <c r="E38" s="17">
        <f>E36+E37</f>
        <v>925148</v>
      </c>
      <c r="F38" s="23">
        <f>SUM(F36:F37)</f>
        <v>925148</v>
      </c>
      <c r="G38" s="13">
        <f>SUM(G36:G37)</f>
        <v>1114102</v>
      </c>
      <c r="H38" s="30">
        <f>SUM(H36:H37)</f>
        <v>1061102</v>
      </c>
      <c r="I38" s="17">
        <f>SUM(I36:I37)</f>
        <v>925148</v>
      </c>
      <c r="J38" s="23">
        <f>J36+J37</f>
        <v>963729</v>
      </c>
      <c r="K38" s="23">
        <f t="shared" ref="K38" si="24">K36+K37</f>
        <v>1111404</v>
      </c>
      <c r="L38" s="23">
        <f t="shared" ref="L38" si="25">L36+L37</f>
        <v>511090</v>
      </c>
      <c r="M38" s="23">
        <f t="shared" ref="M38" si="26">M36+M37</f>
        <v>1438080</v>
      </c>
    </row>
    <row r="39" spans="1:13" x14ac:dyDescent="0.25">
      <c r="A39" s="106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8"/>
    </row>
    <row r="40" spans="1:13" x14ac:dyDescent="0.25">
      <c r="A40" s="7" t="s">
        <v>4</v>
      </c>
      <c r="B40" s="9">
        <v>8.3299999999999999E-2</v>
      </c>
      <c r="C40" s="9">
        <v>8.3299999999999999E-2</v>
      </c>
      <c r="D40" s="12">
        <f>$D$6*B40</f>
        <v>77064.828399999999</v>
      </c>
      <c r="E40" s="18">
        <f>$E$6*C40</f>
        <v>77064.828399999999</v>
      </c>
      <c r="F40" s="24">
        <f>$F$6*B40</f>
        <v>77064.828399999999</v>
      </c>
      <c r="G40" s="5">
        <f>$G$6*C40</f>
        <v>92804.696599999996</v>
      </c>
      <c r="H40" s="33">
        <f>$H$6*C40</f>
        <v>88389.796600000001</v>
      </c>
      <c r="I40" s="35">
        <f>$I$6*C40</f>
        <v>77064.828399999999</v>
      </c>
      <c r="J40" s="24">
        <f>$J$6*B40</f>
        <v>80278.625700000004</v>
      </c>
      <c r="K40" s="24">
        <f>$K$6*B40</f>
        <v>92579.953200000004</v>
      </c>
      <c r="L40" s="37">
        <f>828116*B40</f>
        <v>68982.0628</v>
      </c>
      <c r="M40" s="24">
        <f>$M$6*C40</f>
        <v>127874.8296</v>
      </c>
    </row>
    <row r="41" spans="1:13" x14ac:dyDescent="0.25">
      <c r="A41" s="7" t="s">
        <v>5</v>
      </c>
      <c r="B41" s="9">
        <v>8.3299999999999999E-2</v>
      </c>
      <c r="C41" s="9">
        <v>8.3299999999999999E-2</v>
      </c>
      <c r="D41" s="12">
        <f t="shared" ref="D41:D42" si="27">$D$6*B41</f>
        <v>77064.828399999999</v>
      </c>
      <c r="E41" s="18">
        <f t="shared" ref="E41:E42" si="28">$E$6*C41</f>
        <v>77064.828399999999</v>
      </c>
      <c r="F41" s="24">
        <f t="shared" ref="F41:F42" si="29">$F$6*B41</f>
        <v>77064.828399999999</v>
      </c>
      <c r="G41" s="5">
        <f t="shared" ref="G41:G42" si="30">$G$6*C41</f>
        <v>92804.696599999996</v>
      </c>
      <c r="H41" s="33">
        <f t="shared" ref="H41:H42" si="31">$H$6*C41</f>
        <v>88389.796600000001</v>
      </c>
      <c r="I41" s="35">
        <f t="shared" ref="I41:I42" si="32">$I$6*C41</f>
        <v>77064.828399999999</v>
      </c>
      <c r="J41" s="24">
        <f t="shared" ref="J41:J42" si="33">$J$6*B41</f>
        <v>80278.625700000004</v>
      </c>
      <c r="K41" s="24">
        <f t="shared" ref="K41:K42" si="34">$K$6*B41</f>
        <v>92579.953200000004</v>
      </c>
      <c r="L41" s="37">
        <f t="shared" ref="L41:L43" si="35">828116*B41</f>
        <v>68982.0628</v>
      </c>
      <c r="M41" s="24">
        <f t="shared" ref="M41:M42" si="36">$M$6*C41</f>
        <v>127874.8296</v>
      </c>
    </row>
    <row r="42" spans="1:13" x14ac:dyDescent="0.25">
      <c r="A42" s="7" t="s">
        <v>6</v>
      </c>
      <c r="B42" s="9">
        <v>0.01</v>
      </c>
      <c r="C42" s="9">
        <v>0.01</v>
      </c>
      <c r="D42" s="12">
        <f t="shared" si="27"/>
        <v>9251.48</v>
      </c>
      <c r="E42" s="18">
        <f t="shared" si="28"/>
        <v>9251.48</v>
      </c>
      <c r="F42" s="24">
        <f t="shared" si="29"/>
        <v>9251.48</v>
      </c>
      <c r="G42" s="5">
        <f t="shared" si="30"/>
        <v>11141.02</v>
      </c>
      <c r="H42" s="33">
        <f t="shared" si="31"/>
        <v>10611.02</v>
      </c>
      <c r="I42" s="35">
        <f t="shared" si="32"/>
        <v>9251.48</v>
      </c>
      <c r="J42" s="24">
        <f t="shared" si="33"/>
        <v>9637.2900000000009</v>
      </c>
      <c r="K42" s="24">
        <f t="shared" si="34"/>
        <v>11114.04</v>
      </c>
      <c r="L42" s="37">
        <f t="shared" si="35"/>
        <v>8281.16</v>
      </c>
      <c r="M42" s="24">
        <f t="shared" si="36"/>
        <v>15351.12</v>
      </c>
    </row>
    <row r="43" spans="1:13" x14ac:dyDescent="0.25">
      <c r="A43" s="7" t="s">
        <v>7</v>
      </c>
      <c r="B43" s="9">
        <v>4.1700000000000001E-2</v>
      </c>
      <c r="C43" s="9">
        <v>4.1700000000000001E-2</v>
      </c>
      <c r="D43" s="12">
        <f>$D$4*B43</f>
        <v>34532.4372</v>
      </c>
      <c r="E43" s="18">
        <f>$E$4*C43</f>
        <v>34532.4372</v>
      </c>
      <c r="F43" s="24">
        <f>$F$4*B43</f>
        <v>34532.4372</v>
      </c>
      <c r="G43" s="5">
        <f>$G$4*C43</f>
        <v>42411.819000000003</v>
      </c>
      <c r="H43" s="33">
        <f>$H$4*C43</f>
        <v>40201.718999999997</v>
      </c>
      <c r="I43" s="35">
        <f>$I$4*C43</f>
        <v>34532.4372</v>
      </c>
      <c r="J43" s="24">
        <f>$J$4*B43</f>
        <v>36141.264900000002</v>
      </c>
      <c r="K43" s="24">
        <f>$K$4*B43</f>
        <v>42299.312400000003</v>
      </c>
      <c r="L43" s="37">
        <f t="shared" si="35"/>
        <v>34532.4372</v>
      </c>
      <c r="M43" s="24">
        <f>$M$4*C43</f>
        <v>59967.936000000002</v>
      </c>
    </row>
    <row r="44" spans="1:13" x14ac:dyDescent="0.25">
      <c r="A44" s="109" t="s">
        <v>8</v>
      </c>
      <c r="B44" s="110"/>
      <c r="C44" s="147"/>
      <c r="D44" s="14">
        <f t="shared" ref="D44:M44" si="37">SUM(D40:D43)</f>
        <v>197913.57400000002</v>
      </c>
      <c r="E44" s="19">
        <f t="shared" si="37"/>
        <v>197913.57400000002</v>
      </c>
      <c r="F44" s="25">
        <f t="shared" si="37"/>
        <v>197913.57400000002</v>
      </c>
      <c r="G44" s="13">
        <f t="shared" si="37"/>
        <v>239162.23219999997</v>
      </c>
      <c r="H44" s="34">
        <f t="shared" si="37"/>
        <v>227592.3322</v>
      </c>
      <c r="I44" s="36">
        <f t="shared" si="37"/>
        <v>197913.57400000002</v>
      </c>
      <c r="J44" s="25">
        <f t="shared" si="37"/>
        <v>206335.80630000003</v>
      </c>
      <c r="K44" s="25">
        <f t="shared" si="37"/>
        <v>238573.25880000001</v>
      </c>
      <c r="L44" s="38">
        <f t="shared" si="37"/>
        <v>180777.72279999999</v>
      </c>
      <c r="M44" s="25">
        <f t="shared" si="37"/>
        <v>331068.71519999998</v>
      </c>
    </row>
    <row r="45" spans="1:13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8"/>
    </row>
    <row r="46" spans="1:13" x14ac:dyDescent="0.25">
      <c r="A46" s="7" t="s">
        <v>9</v>
      </c>
      <c r="B46" s="9">
        <v>8.5000000000000006E-2</v>
      </c>
      <c r="C46" s="9">
        <v>8.5000000000000006E-2</v>
      </c>
      <c r="D46" s="12">
        <f>$D$4*B46</f>
        <v>70389.86</v>
      </c>
      <c r="E46" s="18">
        <f>$E$4*C46</f>
        <v>70389.86</v>
      </c>
      <c r="F46" s="26">
        <f>$F$4*C46</f>
        <v>70389.86</v>
      </c>
      <c r="G46" s="5">
        <f>$G$4*C46</f>
        <v>86450.950000000012</v>
      </c>
      <c r="H46" s="33">
        <f>$H$4*C46</f>
        <v>81945.950000000012</v>
      </c>
      <c r="I46" s="35">
        <f>$I$4*C46</f>
        <v>70389.86</v>
      </c>
      <c r="J46" s="24">
        <f t="shared" ref="J46:J51" si="38">$J$4*B46</f>
        <v>73669.24500000001</v>
      </c>
      <c r="K46" s="24">
        <f>$K$4*B46</f>
        <v>86221.62000000001</v>
      </c>
      <c r="L46" s="37">
        <f>828116*B46</f>
        <v>70389.86</v>
      </c>
      <c r="M46" s="24">
        <f t="shared" ref="M46:M51" si="39">$M$4*C46</f>
        <v>122236.8</v>
      </c>
    </row>
    <row r="47" spans="1:13" x14ac:dyDescent="0.25">
      <c r="A47" s="7" t="s">
        <v>10</v>
      </c>
      <c r="B47" s="9">
        <v>0.12</v>
      </c>
      <c r="C47" s="9">
        <v>0.12</v>
      </c>
      <c r="D47" s="12">
        <f t="shared" ref="D47:D51" si="40">$D$4*B47</f>
        <v>99373.92</v>
      </c>
      <c r="E47" s="18">
        <f t="shared" ref="E47:E51" si="41">$E$4*C47</f>
        <v>99373.92</v>
      </c>
      <c r="F47" s="26">
        <f t="shared" ref="F47:F51" si="42">$F$4*C47</f>
        <v>99373.92</v>
      </c>
      <c r="G47" s="5">
        <f t="shared" ref="G47:G51" si="43">$G$4*C47</f>
        <v>122048.4</v>
      </c>
      <c r="H47" s="33">
        <f t="shared" ref="H47:H51" si="44">$H$4*C47</f>
        <v>115688.4</v>
      </c>
      <c r="I47" s="35">
        <f t="shared" ref="I47:I51" si="45">$I$4*C47</f>
        <v>99373.92</v>
      </c>
      <c r="J47" s="24">
        <f t="shared" si="38"/>
        <v>104003.64</v>
      </c>
      <c r="K47" s="24">
        <f t="shared" ref="K47:K51" si="46">$K$4*B47</f>
        <v>121724.64</v>
      </c>
      <c r="L47" s="37">
        <f t="shared" ref="L47:L51" si="47">828116*B47</f>
        <v>99373.92</v>
      </c>
      <c r="M47" s="24">
        <f t="shared" si="39"/>
        <v>172569.60000000001</v>
      </c>
    </row>
    <row r="48" spans="1:13" x14ac:dyDescent="0.25">
      <c r="A48" s="7" t="s">
        <v>11</v>
      </c>
      <c r="B48" s="9">
        <v>1.044E-2</v>
      </c>
      <c r="C48" s="3">
        <v>6.9599999999999995E-2</v>
      </c>
      <c r="D48" s="12">
        <f t="shared" si="40"/>
        <v>8645.5310399999998</v>
      </c>
      <c r="E48" s="18">
        <f t="shared" si="41"/>
        <v>57636.873599999999</v>
      </c>
      <c r="F48" s="26">
        <f t="shared" si="42"/>
        <v>57636.873599999999</v>
      </c>
      <c r="G48" s="5">
        <f t="shared" si="43"/>
        <v>70788.072</v>
      </c>
      <c r="H48" s="33">
        <f t="shared" si="44"/>
        <v>67099.271999999997</v>
      </c>
      <c r="I48" s="35">
        <f t="shared" si="45"/>
        <v>57636.873599999999</v>
      </c>
      <c r="J48" s="24">
        <f t="shared" si="38"/>
        <v>9048.3166799999999</v>
      </c>
      <c r="K48" s="24">
        <f t="shared" si="46"/>
        <v>10590.043679999999</v>
      </c>
      <c r="L48" s="37">
        <f t="shared" si="47"/>
        <v>8645.5310399999998</v>
      </c>
      <c r="M48" s="24">
        <f t="shared" si="39"/>
        <v>100090.36799999999</v>
      </c>
    </row>
    <row r="49" spans="1:14" x14ac:dyDescent="0.25">
      <c r="A49" s="7" t="s">
        <v>12</v>
      </c>
      <c r="B49" s="9">
        <v>0.04</v>
      </c>
      <c r="C49" s="9">
        <v>0.04</v>
      </c>
      <c r="D49" s="12">
        <f t="shared" si="40"/>
        <v>33124.639999999999</v>
      </c>
      <c r="E49" s="18">
        <f t="shared" si="41"/>
        <v>33124.639999999999</v>
      </c>
      <c r="F49" s="26">
        <f t="shared" si="42"/>
        <v>33124.639999999999</v>
      </c>
      <c r="G49" s="5">
        <f t="shared" si="43"/>
        <v>40682.800000000003</v>
      </c>
      <c r="H49" s="33">
        <f t="shared" si="44"/>
        <v>38562.800000000003</v>
      </c>
      <c r="I49" s="35">
        <f t="shared" si="45"/>
        <v>33124.639999999999</v>
      </c>
      <c r="J49" s="24">
        <f t="shared" si="38"/>
        <v>34667.879999999997</v>
      </c>
      <c r="K49" s="24">
        <f t="shared" si="46"/>
        <v>40574.879999999997</v>
      </c>
      <c r="L49" s="37">
        <f t="shared" si="47"/>
        <v>33124.639999999999</v>
      </c>
      <c r="M49" s="24">
        <f t="shared" si="39"/>
        <v>57523.200000000004</v>
      </c>
    </row>
    <row r="50" spans="1:14" x14ac:dyDescent="0.25">
      <c r="A50" s="7" t="s">
        <v>13</v>
      </c>
      <c r="B50" s="9"/>
      <c r="C50" s="9"/>
      <c r="D50" s="12">
        <f t="shared" si="40"/>
        <v>0</v>
      </c>
      <c r="E50" s="18">
        <f t="shared" si="41"/>
        <v>0</v>
      </c>
      <c r="F50" s="26">
        <f t="shared" si="42"/>
        <v>0</v>
      </c>
      <c r="G50" s="5">
        <f t="shared" si="43"/>
        <v>0</v>
      </c>
      <c r="H50" s="33">
        <f t="shared" si="44"/>
        <v>0</v>
      </c>
      <c r="I50" s="35">
        <f t="shared" si="45"/>
        <v>0</v>
      </c>
      <c r="J50" s="24">
        <f t="shared" si="38"/>
        <v>0</v>
      </c>
      <c r="K50" s="24">
        <f t="shared" si="46"/>
        <v>0</v>
      </c>
      <c r="L50" s="37">
        <f t="shared" si="47"/>
        <v>0</v>
      </c>
      <c r="M50" s="24">
        <f t="shared" si="39"/>
        <v>0</v>
      </c>
    </row>
    <row r="51" spans="1:14" x14ac:dyDescent="0.25">
      <c r="A51" s="7" t="s">
        <v>14</v>
      </c>
      <c r="B51" s="9"/>
      <c r="C51" s="9"/>
      <c r="D51" s="12">
        <f t="shared" si="40"/>
        <v>0</v>
      </c>
      <c r="E51" s="18">
        <f t="shared" si="41"/>
        <v>0</v>
      </c>
      <c r="F51" s="26">
        <f t="shared" si="42"/>
        <v>0</v>
      </c>
      <c r="G51" s="5">
        <f t="shared" si="43"/>
        <v>0</v>
      </c>
      <c r="H51" s="33">
        <f t="shared" si="44"/>
        <v>0</v>
      </c>
      <c r="I51" s="35">
        <f t="shared" si="45"/>
        <v>0</v>
      </c>
      <c r="J51" s="24">
        <f t="shared" si="38"/>
        <v>0</v>
      </c>
      <c r="K51" s="24">
        <f t="shared" si="46"/>
        <v>0</v>
      </c>
      <c r="L51" s="37">
        <f t="shared" si="47"/>
        <v>0</v>
      </c>
      <c r="M51" s="24">
        <f t="shared" si="39"/>
        <v>0</v>
      </c>
    </row>
    <row r="52" spans="1:14" x14ac:dyDescent="0.25">
      <c r="A52" s="109" t="s">
        <v>8</v>
      </c>
      <c r="B52" s="110"/>
      <c r="C52" s="147"/>
      <c r="D52" s="14">
        <f>SUM(D46:D51)</f>
        <v>211533.95104000001</v>
      </c>
      <c r="E52" s="19">
        <f>SUM(E46:E51)</f>
        <v>260525.29359999998</v>
      </c>
      <c r="F52" s="23">
        <f>SUM(F46:F51)</f>
        <v>260525.29359999998</v>
      </c>
      <c r="G52" s="13">
        <f>SUM(G46:G51)</f>
        <v>319970.22200000001</v>
      </c>
      <c r="H52" s="34">
        <f>SUM(H45:H51)</f>
        <v>303296.42199999996</v>
      </c>
      <c r="I52" s="36">
        <f>SUM(I45:I51)</f>
        <v>260525.29359999998</v>
      </c>
      <c r="J52" s="25">
        <f>SUM(J46:J51)</f>
        <v>221389.08168</v>
      </c>
      <c r="K52" s="25">
        <f>SUM(K46:K51)</f>
        <v>259111.18368000002</v>
      </c>
      <c r="L52" s="38">
        <f>SUM(L46:L51)</f>
        <v>211533.95104000001</v>
      </c>
      <c r="M52" s="25">
        <f>SUM(M46:M51)</f>
        <v>452419.96800000005</v>
      </c>
    </row>
    <row r="53" spans="1:14" x14ac:dyDescent="0.25">
      <c r="A53" s="109" t="s">
        <v>15</v>
      </c>
      <c r="B53" s="110"/>
      <c r="C53" s="147"/>
      <c r="D53" s="13">
        <f>D38+D44+D52</f>
        <v>1334595.52504</v>
      </c>
      <c r="E53" s="17">
        <f t="shared" ref="E53" si="48">E38+E44+E52</f>
        <v>1383586.8676</v>
      </c>
      <c r="F53" s="13">
        <f t="shared" ref="F53" si="49">F38+F44+F52</f>
        <v>1383586.8676</v>
      </c>
      <c r="G53" s="13">
        <f t="shared" ref="G53" si="50">G38+G44+G52</f>
        <v>1673234.4542</v>
      </c>
      <c r="H53" s="30">
        <f t="shared" ref="H53" si="51">H38+H44+H52</f>
        <v>1591990.7542000001</v>
      </c>
      <c r="I53" s="17">
        <f t="shared" ref="I53" si="52">I38+I44+I52</f>
        <v>1383586.8676</v>
      </c>
      <c r="J53" s="13">
        <f t="shared" ref="J53" si="53">J38+J44+J52</f>
        <v>1391453.8879800001</v>
      </c>
      <c r="K53" s="13">
        <f t="shared" ref="K53" si="54">K38+K44+K52</f>
        <v>1609088.44248</v>
      </c>
      <c r="L53" s="13">
        <f t="shared" ref="L53" si="55">L38+L44+L52</f>
        <v>903401.67384000006</v>
      </c>
      <c r="M53" s="23">
        <f t="shared" ref="M53" si="56">M38+M44+M52</f>
        <v>2221568.6831999999</v>
      </c>
    </row>
    <row r="54" spans="1:14" x14ac:dyDescent="0.25">
      <c r="A54" s="109" t="s">
        <v>16</v>
      </c>
      <c r="B54" s="110"/>
      <c r="C54" s="147"/>
      <c r="D54" s="39">
        <v>15</v>
      </c>
      <c r="E54" s="40">
        <v>4</v>
      </c>
      <c r="F54" s="41">
        <v>4</v>
      </c>
      <c r="G54" s="39">
        <v>2</v>
      </c>
      <c r="H54" s="1">
        <v>3</v>
      </c>
      <c r="I54" s="40">
        <v>2</v>
      </c>
      <c r="J54" s="41">
        <v>1</v>
      </c>
      <c r="K54" s="41">
        <v>1</v>
      </c>
      <c r="L54" s="42">
        <v>1</v>
      </c>
      <c r="M54" s="41">
        <v>2</v>
      </c>
    </row>
    <row r="55" spans="1:14" ht="30" customHeight="1" x14ac:dyDescent="0.25">
      <c r="A55" s="109" t="s">
        <v>17</v>
      </c>
      <c r="B55" s="110"/>
      <c r="C55" s="147"/>
      <c r="D55" s="13">
        <f>D53*D54</f>
        <v>20018932.875599999</v>
      </c>
      <c r="E55" s="17">
        <f t="shared" ref="E55" si="57">E53*E54</f>
        <v>5534347.4704</v>
      </c>
      <c r="F55" s="13">
        <f t="shared" ref="F55" si="58">F53*F54</f>
        <v>5534347.4704</v>
      </c>
      <c r="G55" s="13">
        <f t="shared" ref="G55" si="59">G53*G54</f>
        <v>3346468.9084000001</v>
      </c>
      <c r="H55" s="30">
        <f t="shared" ref="H55" si="60">H53*H54</f>
        <v>4775972.2626</v>
      </c>
      <c r="I55" s="17">
        <f t="shared" ref="I55" si="61">I53*I54</f>
        <v>2767173.7352</v>
      </c>
      <c r="J55" s="13">
        <f t="shared" ref="J55" si="62">J53*J54</f>
        <v>1391453.8879800001</v>
      </c>
      <c r="K55" s="13">
        <f t="shared" ref="K55" si="63">K53*K54</f>
        <v>1609088.44248</v>
      </c>
      <c r="L55" s="13">
        <f t="shared" ref="L55" si="64">L53*L54</f>
        <v>903401.67384000006</v>
      </c>
      <c r="M55" s="23">
        <f t="shared" ref="M55" si="65">M53*M54</f>
        <v>4443137.3663999997</v>
      </c>
    </row>
    <row r="56" spans="1:14" x14ac:dyDescent="0.25">
      <c r="A56" s="109" t="s">
        <v>18</v>
      </c>
      <c r="B56" s="110"/>
      <c r="C56" s="111"/>
      <c r="D56" s="129">
        <f>D55+E55+F55+G55+H55+I55+J55+K55+L55+M55</f>
        <v>50324324.0933</v>
      </c>
      <c r="E56" s="129"/>
      <c r="F56" s="129"/>
      <c r="G56" s="129"/>
      <c r="H56" s="129"/>
      <c r="I56" s="129"/>
      <c r="J56" s="129"/>
      <c r="K56" s="129"/>
      <c r="L56" s="129"/>
      <c r="M56" s="130"/>
    </row>
    <row r="57" spans="1:14" x14ac:dyDescent="0.25">
      <c r="A57" s="106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8"/>
    </row>
    <row r="58" spans="1:14" ht="30" x14ac:dyDescent="0.25">
      <c r="A58" s="8" t="s">
        <v>19</v>
      </c>
      <c r="B58" s="125"/>
      <c r="C58" s="126"/>
      <c r="D58" s="131">
        <f>D56*B58</f>
        <v>0</v>
      </c>
      <c r="E58" s="132"/>
      <c r="F58" s="132"/>
      <c r="G58" s="132"/>
      <c r="H58" s="132"/>
      <c r="I58" s="132"/>
      <c r="J58" s="132"/>
      <c r="K58" s="132"/>
      <c r="L58" s="132"/>
      <c r="M58" s="133"/>
    </row>
    <row r="59" spans="1:14" x14ac:dyDescent="0.25">
      <c r="A59" s="8" t="s">
        <v>20</v>
      </c>
      <c r="B59" s="125"/>
      <c r="C59" s="126"/>
      <c r="D59" s="131">
        <f>D56*B59</f>
        <v>0</v>
      </c>
      <c r="E59" s="132"/>
      <c r="F59" s="132"/>
      <c r="G59" s="132"/>
      <c r="H59" s="132"/>
      <c r="I59" s="132"/>
      <c r="J59" s="132"/>
      <c r="K59" s="132"/>
      <c r="L59" s="132"/>
      <c r="M59" s="133"/>
    </row>
    <row r="60" spans="1:14" x14ac:dyDescent="0.25">
      <c r="A60" s="8" t="s">
        <v>21</v>
      </c>
      <c r="B60" s="127">
        <f>D58+D59</f>
        <v>0</v>
      </c>
      <c r="C60" s="128"/>
      <c r="D60" s="129"/>
      <c r="E60" s="129"/>
      <c r="F60" s="129"/>
      <c r="G60" s="129"/>
      <c r="H60" s="129"/>
      <c r="I60" s="129"/>
      <c r="J60" s="129"/>
      <c r="K60" s="129"/>
      <c r="L60" s="129"/>
      <c r="M60" s="130"/>
    </row>
    <row r="61" spans="1:14" ht="15.75" thickBot="1" x14ac:dyDescent="0.3">
      <c r="A61" s="43" t="s">
        <v>22</v>
      </c>
      <c r="B61" s="137">
        <v>0.19</v>
      </c>
      <c r="C61" s="138"/>
      <c r="D61" s="128">
        <f>B61*B60</f>
        <v>0</v>
      </c>
      <c r="E61" s="128"/>
      <c r="F61" s="128"/>
      <c r="G61" s="128"/>
      <c r="H61" s="128"/>
      <c r="I61" s="128"/>
      <c r="J61" s="128"/>
      <c r="K61" s="128"/>
      <c r="L61" s="128"/>
      <c r="M61" s="139"/>
    </row>
    <row r="62" spans="1:14" ht="30.75" thickBot="1" x14ac:dyDescent="0.3">
      <c r="A62" s="69" t="s">
        <v>23</v>
      </c>
      <c r="B62" s="134">
        <f>D56+B60+D61</f>
        <v>50324324.0933</v>
      </c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6"/>
      <c r="N62" s="74"/>
    </row>
    <row r="64" spans="1:14" x14ac:dyDescent="0.25">
      <c r="D64" s="100"/>
      <c r="E64" s="100"/>
      <c r="F64" s="100"/>
      <c r="G64" s="100"/>
      <c r="H64" s="100"/>
      <c r="I64" s="100"/>
      <c r="J64" s="100"/>
      <c r="K64" s="100"/>
      <c r="L64" s="100"/>
      <c r="M64" s="100"/>
    </row>
    <row r="65" spans="2:13" x14ac:dyDescent="0.25">
      <c r="B65" s="74"/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2:13" x14ac:dyDescent="0.25">
      <c r="B66" s="74"/>
      <c r="D66" s="100"/>
      <c r="E66" s="100"/>
      <c r="F66" s="100"/>
      <c r="G66" s="100"/>
      <c r="H66" s="100"/>
      <c r="I66" s="100"/>
      <c r="J66" s="100"/>
      <c r="K66" s="100"/>
      <c r="L66" s="100"/>
      <c r="M66" s="100"/>
    </row>
    <row r="67" spans="2:13" x14ac:dyDescent="0.25">
      <c r="B67" s="75"/>
      <c r="C67" s="90"/>
      <c r="D67" s="100"/>
      <c r="E67" s="101"/>
      <c r="F67" s="101"/>
      <c r="G67" s="101"/>
      <c r="H67" s="101"/>
      <c r="I67" s="101"/>
      <c r="J67" s="101"/>
      <c r="K67" s="102"/>
      <c r="L67" s="101"/>
      <c r="M67" s="102"/>
    </row>
    <row r="68" spans="2:13" x14ac:dyDescent="0.25">
      <c r="B68" s="75"/>
      <c r="C68" s="74"/>
      <c r="D68" s="100"/>
      <c r="E68" s="100"/>
      <c r="F68" s="100"/>
      <c r="G68" s="100"/>
      <c r="H68" s="100"/>
      <c r="I68" s="100"/>
      <c r="J68" s="100"/>
      <c r="K68" s="100"/>
      <c r="L68" s="100"/>
      <c r="M68" s="100"/>
    </row>
    <row r="69" spans="2:13" x14ac:dyDescent="0.25">
      <c r="B69" s="75"/>
      <c r="C69" s="74"/>
      <c r="D69" s="101"/>
      <c r="E69" s="101"/>
      <c r="F69" s="101"/>
      <c r="G69" s="101"/>
      <c r="H69" s="101"/>
      <c r="I69" s="101"/>
      <c r="J69" s="101"/>
      <c r="K69" s="101"/>
      <c r="L69" s="101"/>
      <c r="M69" s="101"/>
    </row>
    <row r="70" spans="2:13" x14ac:dyDescent="0.25">
      <c r="B70" s="74"/>
      <c r="C70" s="74"/>
      <c r="D70" s="101"/>
      <c r="E70" s="101"/>
      <c r="F70" s="101"/>
      <c r="G70" s="101"/>
      <c r="H70" s="101"/>
      <c r="I70" s="101"/>
      <c r="J70" s="101"/>
      <c r="K70" s="101"/>
      <c r="L70" s="101"/>
      <c r="M70" s="101"/>
    </row>
    <row r="71" spans="2:13" x14ac:dyDescent="0.25">
      <c r="B71" s="74"/>
      <c r="C71" s="79"/>
      <c r="D71" s="90"/>
      <c r="E71" s="101"/>
      <c r="F71" s="101"/>
      <c r="G71" s="101"/>
      <c r="H71" s="101"/>
      <c r="I71" s="101"/>
      <c r="J71" s="101"/>
      <c r="K71" s="101"/>
      <c r="L71" s="101"/>
      <c r="M71" s="101"/>
    </row>
    <row r="72" spans="2:13" x14ac:dyDescent="0.25">
      <c r="B72" s="75"/>
    </row>
    <row r="73" spans="2:13" x14ac:dyDescent="0.25">
      <c r="B73" s="75"/>
      <c r="C73" s="74"/>
    </row>
  </sheetData>
  <mergeCells count="60">
    <mergeCell ref="D56:M56"/>
    <mergeCell ref="A4:C4"/>
    <mergeCell ref="A5:C5"/>
    <mergeCell ref="A6:C6"/>
    <mergeCell ref="A12:C12"/>
    <mergeCell ref="A20:C20"/>
    <mergeCell ref="A21:C21"/>
    <mergeCell ref="A22:C22"/>
    <mergeCell ref="A23:C23"/>
    <mergeCell ref="D24:L24"/>
    <mergeCell ref="L34:L35"/>
    <mergeCell ref="M34:M35"/>
    <mergeCell ref="A53:C53"/>
    <mergeCell ref="A54:C54"/>
    <mergeCell ref="A55:C55"/>
    <mergeCell ref="A56:C56"/>
    <mergeCell ref="B62:M62"/>
    <mergeCell ref="A36:C36"/>
    <mergeCell ref="A37:C37"/>
    <mergeCell ref="A38:C38"/>
    <mergeCell ref="A44:C44"/>
    <mergeCell ref="A52:C52"/>
    <mergeCell ref="B58:C58"/>
    <mergeCell ref="D58:M58"/>
    <mergeCell ref="B59:C59"/>
    <mergeCell ref="D59:M59"/>
    <mergeCell ref="B60:M60"/>
    <mergeCell ref="B61:C61"/>
    <mergeCell ref="D61:M61"/>
    <mergeCell ref="A39:M39"/>
    <mergeCell ref="A45:M45"/>
    <mergeCell ref="A57:M57"/>
    <mergeCell ref="A13:M13"/>
    <mergeCell ref="K34:K35"/>
    <mergeCell ref="D26:M26"/>
    <mergeCell ref="D27:M27"/>
    <mergeCell ref="B30:M30"/>
    <mergeCell ref="B29:C29"/>
    <mergeCell ref="D29:M29"/>
    <mergeCell ref="A34:A35"/>
    <mergeCell ref="B34:C34"/>
    <mergeCell ref="D34:E34"/>
    <mergeCell ref="G34:I34"/>
    <mergeCell ref="J34:J35"/>
    <mergeCell ref="A1:M1"/>
    <mergeCell ref="A33:M33"/>
    <mergeCell ref="A7:M7"/>
    <mergeCell ref="A24:C24"/>
    <mergeCell ref="M2:M3"/>
    <mergeCell ref="A2:A3"/>
    <mergeCell ref="D2:E2"/>
    <mergeCell ref="G2:I2"/>
    <mergeCell ref="J2:J3"/>
    <mergeCell ref="K2:K3"/>
    <mergeCell ref="L2:L3"/>
    <mergeCell ref="B2:C2"/>
    <mergeCell ref="A25:M25"/>
    <mergeCell ref="B26:C26"/>
    <mergeCell ref="B27:C27"/>
    <mergeCell ref="B28:M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E3"/>
    </sheetView>
  </sheetViews>
  <sheetFormatPr baseColWidth="10" defaultRowHeight="15" x14ac:dyDescent="0.25"/>
  <cols>
    <col min="1" max="1" width="32.5703125" customWidth="1"/>
    <col min="2" max="2" width="9.7109375" customWidth="1"/>
    <col min="3" max="3" width="23.28515625" customWidth="1"/>
    <col min="4" max="4" width="17.85546875" customWidth="1"/>
    <col min="5" max="5" width="18.5703125" customWidth="1"/>
  </cols>
  <sheetData>
    <row r="1" spans="1:5" ht="30" x14ac:dyDescent="0.25">
      <c r="A1" s="153" t="s">
        <v>35</v>
      </c>
      <c r="B1" s="154"/>
      <c r="C1" s="94" t="s">
        <v>168</v>
      </c>
      <c r="D1" s="94" t="s">
        <v>33</v>
      </c>
      <c r="E1" s="94" t="s">
        <v>166</v>
      </c>
    </row>
    <row r="2" spans="1:5" x14ac:dyDescent="0.25">
      <c r="A2" s="151" t="s">
        <v>173</v>
      </c>
      <c r="B2" s="152"/>
      <c r="C2" s="95">
        <v>8</v>
      </c>
      <c r="D2" s="95">
        <v>8</v>
      </c>
      <c r="E2" s="95">
        <v>8</v>
      </c>
    </row>
    <row r="3" spans="1:5" x14ac:dyDescent="0.25">
      <c r="A3" s="155" t="s">
        <v>174</v>
      </c>
      <c r="B3" s="156"/>
      <c r="C3" s="98"/>
      <c r="D3" s="98"/>
      <c r="E3" s="98"/>
    </row>
    <row r="4" spans="1:5" x14ac:dyDescent="0.25">
      <c r="A4" s="155" t="s">
        <v>169</v>
      </c>
      <c r="B4" s="156"/>
      <c r="C4" s="80">
        <f>C2*C3</f>
        <v>0</v>
      </c>
      <c r="D4" s="80">
        <f t="shared" ref="D4" si="0">D2*D3</f>
        <v>0</v>
      </c>
      <c r="E4" s="80">
        <f>E3*E2</f>
        <v>0</v>
      </c>
    </row>
    <row r="5" spans="1:5" x14ac:dyDescent="0.25">
      <c r="A5" s="96" t="s">
        <v>170</v>
      </c>
      <c r="B5" s="99">
        <f>' Formato 4. Personal Fijo'!B26:C26</f>
        <v>0</v>
      </c>
      <c r="C5" s="81">
        <f>C4*B5</f>
        <v>0</v>
      </c>
      <c r="D5" s="81">
        <f>D4*B5</f>
        <v>0</v>
      </c>
      <c r="E5" s="81">
        <f>E4*B5</f>
        <v>0</v>
      </c>
    </row>
    <row r="6" spans="1:5" x14ac:dyDescent="0.25">
      <c r="A6" s="96" t="s">
        <v>171</v>
      </c>
      <c r="B6" s="99">
        <f>' Formato 4. Personal Fijo'!B27:C27</f>
        <v>0</v>
      </c>
      <c r="C6" s="81">
        <f>C4*B6</f>
        <v>0</v>
      </c>
      <c r="D6" s="81">
        <f>D4*B6</f>
        <v>0</v>
      </c>
      <c r="E6" s="81">
        <f>E4*B6</f>
        <v>0</v>
      </c>
    </row>
    <row r="7" spans="1:5" x14ac:dyDescent="0.25">
      <c r="A7" s="157" t="s">
        <v>21</v>
      </c>
      <c r="B7" s="158"/>
      <c r="C7" s="81">
        <f>C5+C6</f>
        <v>0</v>
      </c>
      <c r="D7" s="81">
        <f t="shared" ref="D7:E7" si="1">D5+D6</f>
        <v>0</v>
      </c>
      <c r="E7" s="81">
        <f t="shared" si="1"/>
        <v>0</v>
      </c>
    </row>
    <row r="8" spans="1:5" x14ac:dyDescent="0.25">
      <c r="A8" s="96" t="s">
        <v>22</v>
      </c>
      <c r="B8" s="97">
        <v>0.19</v>
      </c>
      <c r="C8" s="81">
        <f>C7*B8</f>
        <v>0</v>
      </c>
      <c r="D8" s="81">
        <f>D7*B8</f>
        <v>0</v>
      </c>
      <c r="E8" s="81">
        <f>E7*B8</f>
        <v>0</v>
      </c>
    </row>
    <row r="9" spans="1:5" x14ac:dyDescent="0.25">
      <c r="A9" s="157" t="s">
        <v>167</v>
      </c>
      <c r="B9" s="158"/>
      <c r="C9" s="81">
        <f>C4+C7+C8</f>
        <v>0</v>
      </c>
      <c r="D9" s="81">
        <f t="shared" ref="D9:E9" si="2">D4+D7+D8</f>
        <v>0</v>
      </c>
      <c r="E9" s="81">
        <f t="shared" si="2"/>
        <v>0</v>
      </c>
    </row>
    <row r="10" spans="1:5" x14ac:dyDescent="0.25">
      <c r="A10" s="159" t="s">
        <v>172</v>
      </c>
      <c r="B10" s="150"/>
      <c r="C10" s="148">
        <f>C9+D9+E9</f>
        <v>0</v>
      </c>
      <c r="D10" s="149"/>
      <c r="E10" s="150"/>
    </row>
  </sheetData>
  <mergeCells count="8">
    <mergeCell ref="C10:E10"/>
    <mergeCell ref="A2:B2"/>
    <mergeCell ref="A1:B1"/>
    <mergeCell ref="A3:B3"/>
    <mergeCell ref="A4:B4"/>
    <mergeCell ref="A7:B7"/>
    <mergeCell ref="A9:B9"/>
    <mergeCell ref="A10:B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G5" sqref="G5"/>
    </sheetView>
  </sheetViews>
  <sheetFormatPr baseColWidth="10" defaultRowHeight="15" x14ac:dyDescent="0.25"/>
  <cols>
    <col min="1" max="1" width="27.140625" customWidth="1"/>
    <col min="2" max="2" width="48" customWidth="1"/>
    <col min="3" max="3" width="9.28515625" bestFit="1" customWidth="1"/>
    <col min="4" max="4" width="14.85546875" bestFit="1" customWidth="1"/>
    <col min="5" max="5" width="12.5703125" bestFit="1" customWidth="1"/>
  </cols>
  <sheetData>
    <row r="1" spans="1:6" ht="15" customHeight="1" x14ac:dyDescent="0.25">
      <c r="A1" s="160" t="s">
        <v>146</v>
      </c>
      <c r="B1" s="161"/>
      <c r="C1" s="161"/>
      <c r="D1" s="161"/>
      <c r="E1" s="162"/>
    </row>
    <row r="2" spans="1:6" x14ac:dyDescent="0.25">
      <c r="A2" s="51" t="s">
        <v>35</v>
      </c>
      <c r="B2" s="52" t="s">
        <v>37</v>
      </c>
      <c r="C2" s="51" t="s">
        <v>38</v>
      </c>
      <c r="D2" s="51" t="s">
        <v>39</v>
      </c>
      <c r="E2" s="51" t="s">
        <v>40</v>
      </c>
    </row>
    <row r="3" spans="1:6" ht="25.5" x14ac:dyDescent="0.25">
      <c r="A3" s="65" t="s">
        <v>41</v>
      </c>
      <c r="B3" s="53" t="s">
        <v>147</v>
      </c>
      <c r="C3" s="65">
        <v>1</v>
      </c>
      <c r="D3" s="67"/>
      <c r="E3" s="67">
        <f t="shared" ref="E3:E10" si="0">C3*D3</f>
        <v>0</v>
      </c>
      <c r="F3" s="77"/>
    </row>
    <row r="4" spans="1:6" ht="38.25" x14ac:dyDescent="0.25">
      <c r="A4" s="70" t="s">
        <v>42</v>
      </c>
      <c r="B4" s="53" t="s">
        <v>148</v>
      </c>
      <c r="C4" s="55">
        <v>3</v>
      </c>
      <c r="D4" s="67"/>
      <c r="E4" s="67">
        <f t="shared" si="0"/>
        <v>0</v>
      </c>
    </row>
    <row r="5" spans="1:6" ht="102" x14ac:dyDescent="0.25">
      <c r="A5" s="71" t="s">
        <v>43</v>
      </c>
      <c r="B5" s="56" t="s">
        <v>149</v>
      </c>
      <c r="C5" s="65">
        <v>1</v>
      </c>
      <c r="D5" s="67"/>
      <c r="E5" s="67">
        <f t="shared" si="0"/>
        <v>0</v>
      </c>
    </row>
    <row r="6" spans="1:6" ht="76.5" x14ac:dyDescent="0.25">
      <c r="A6" s="60" t="s">
        <v>44</v>
      </c>
      <c r="B6" s="57" t="s">
        <v>150</v>
      </c>
      <c r="C6" s="65">
        <v>1</v>
      </c>
      <c r="D6" s="67"/>
      <c r="E6" s="67">
        <f t="shared" si="0"/>
        <v>0</v>
      </c>
    </row>
    <row r="7" spans="1:6" ht="114.75" x14ac:dyDescent="0.25">
      <c r="A7" s="60" t="s">
        <v>45</v>
      </c>
      <c r="B7" s="57" t="s">
        <v>151</v>
      </c>
      <c r="C7" s="65">
        <v>2</v>
      </c>
      <c r="D7" s="67"/>
      <c r="E7" s="67">
        <f t="shared" si="0"/>
        <v>0</v>
      </c>
    </row>
    <row r="8" spans="1:6" ht="76.5" x14ac:dyDescent="0.25">
      <c r="A8" s="60" t="s">
        <v>153</v>
      </c>
      <c r="B8" s="57" t="s">
        <v>154</v>
      </c>
      <c r="C8" s="65">
        <v>1</v>
      </c>
      <c r="D8" s="67"/>
      <c r="E8" s="67">
        <f t="shared" si="0"/>
        <v>0</v>
      </c>
    </row>
    <row r="9" spans="1:6" ht="114.75" x14ac:dyDescent="0.25">
      <c r="A9" s="71" t="s">
        <v>156</v>
      </c>
      <c r="B9" s="57" t="s">
        <v>157</v>
      </c>
      <c r="C9" s="65">
        <v>1</v>
      </c>
      <c r="D9" s="67"/>
      <c r="E9" s="67">
        <f t="shared" si="0"/>
        <v>0</v>
      </c>
    </row>
    <row r="10" spans="1:6" x14ac:dyDescent="0.25">
      <c r="A10" s="58" t="s">
        <v>46</v>
      </c>
      <c r="B10" s="54" t="s">
        <v>47</v>
      </c>
      <c r="C10" s="59">
        <v>2</v>
      </c>
      <c r="D10" s="67"/>
      <c r="E10" s="67">
        <f t="shared" si="0"/>
        <v>0</v>
      </c>
    </row>
    <row r="11" spans="1:6" x14ac:dyDescent="0.25">
      <c r="A11" s="58" t="s">
        <v>48</v>
      </c>
      <c r="B11" s="54" t="s">
        <v>49</v>
      </c>
      <c r="C11" s="59">
        <v>2</v>
      </c>
      <c r="D11" s="67"/>
      <c r="E11" s="67">
        <f t="shared" ref="E11:E12" si="1">C11*D11</f>
        <v>0</v>
      </c>
    </row>
    <row r="12" spans="1:6" x14ac:dyDescent="0.25">
      <c r="A12" s="60" t="s">
        <v>50</v>
      </c>
      <c r="B12" s="54" t="s">
        <v>51</v>
      </c>
      <c r="C12" s="59">
        <v>2</v>
      </c>
      <c r="D12" s="67"/>
      <c r="E12" s="67">
        <f t="shared" si="1"/>
        <v>0</v>
      </c>
    </row>
    <row r="13" spans="1:6" ht="102" x14ac:dyDescent="0.25">
      <c r="A13" s="71" t="s">
        <v>52</v>
      </c>
      <c r="B13" s="61" t="s">
        <v>152</v>
      </c>
      <c r="C13" s="62">
        <v>10</v>
      </c>
      <c r="D13" s="67"/>
      <c r="E13" s="67">
        <f>C13*D13</f>
        <v>0</v>
      </c>
    </row>
    <row r="14" spans="1:6" ht="25.5" x14ac:dyDescent="0.25">
      <c r="A14" s="58" t="s">
        <v>53</v>
      </c>
      <c r="B14" s="54" t="s">
        <v>54</v>
      </c>
      <c r="C14" s="59">
        <v>15</v>
      </c>
      <c r="D14" s="67"/>
      <c r="E14" s="67">
        <f>C14*D14</f>
        <v>0</v>
      </c>
    </row>
    <row r="15" spans="1:6" ht="25.5" x14ac:dyDescent="0.25">
      <c r="A15" s="58" t="s">
        <v>55</v>
      </c>
      <c r="B15" s="54" t="s">
        <v>56</v>
      </c>
      <c r="C15" s="59">
        <v>1</v>
      </c>
      <c r="D15" s="67"/>
      <c r="E15" s="67">
        <f t="shared" ref="E15:E20" si="2">C15*D15</f>
        <v>0</v>
      </c>
    </row>
    <row r="16" spans="1:6" x14ac:dyDescent="0.25">
      <c r="A16" s="63" t="s">
        <v>57</v>
      </c>
      <c r="B16" s="54"/>
      <c r="C16" s="59">
        <v>4</v>
      </c>
      <c r="D16" s="67"/>
      <c r="E16" s="67">
        <f t="shared" si="2"/>
        <v>0</v>
      </c>
    </row>
    <row r="17" spans="1:5" x14ac:dyDescent="0.25">
      <c r="A17" s="63" t="s">
        <v>58</v>
      </c>
      <c r="B17" s="54" t="s">
        <v>59</v>
      </c>
      <c r="C17" s="59">
        <v>4</v>
      </c>
      <c r="D17" s="67"/>
      <c r="E17" s="67">
        <f t="shared" si="2"/>
        <v>0</v>
      </c>
    </row>
    <row r="18" spans="1:5" x14ac:dyDescent="0.25">
      <c r="A18" s="63" t="s">
        <v>58</v>
      </c>
      <c r="B18" s="54" t="s">
        <v>60</v>
      </c>
      <c r="C18" s="59">
        <v>3</v>
      </c>
      <c r="D18" s="78"/>
      <c r="E18" s="67">
        <f t="shared" si="2"/>
        <v>0</v>
      </c>
    </row>
    <row r="19" spans="1:5" x14ac:dyDescent="0.25">
      <c r="A19" s="63" t="s">
        <v>61</v>
      </c>
      <c r="B19" s="54" t="s">
        <v>62</v>
      </c>
      <c r="C19" s="59">
        <v>4</v>
      </c>
      <c r="D19" s="67"/>
      <c r="E19" s="67">
        <f t="shared" si="2"/>
        <v>0</v>
      </c>
    </row>
    <row r="20" spans="1:5" x14ac:dyDescent="0.25">
      <c r="A20" s="63" t="s">
        <v>63</v>
      </c>
      <c r="B20" s="54" t="s">
        <v>62</v>
      </c>
      <c r="C20" s="59">
        <v>4</v>
      </c>
      <c r="D20" s="67"/>
      <c r="E20" s="67">
        <f t="shared" si="2"/>
        <v>0</v>
      </c>
    </row>
    <row r="21" spans="1:5" x14ac:dyDescent="0.25">
      <c r="A21" s="63" t="s">
        <v>64</v>
      </c>
      <c r="B21" s="54" t="s">
        <v>65</v>
      </c>
      <c r="C21" s="59">
        <v>2</v>
      </c>
      <c r="D21" s="67"/>
      <c r="E21" s="67">
        <f>C21*D21</f>
        <v>0</v>
      </c>
    </row>
    <row r="22" spans="1:5" ht="25.5" x14ac:dyDescent="0.25">
      <c r="A22" s="63" t="s">
        <v>66</v>
      </c>
      <c r="B22" s="54" t="s">
        <v>67</v>
      </c>
      <c r="C22" s="59">
        <v>50</v>
      </c>
      <c r="D22" s="67"/>
      <c r="E22" s="67">
        <f>C22*D22</f>
        <v>0</v>
      </c>
    </row>
    <row r="23" spans="1:5" ht="25.5" x14ac:dyDescent="0.25">
      <c r="A23" s="63" t="s">
        <v>68</v>
      </c>
      <c r="B23" s="54" t="s">
        <v>69</v>
      </c>
      <c r="C23" s="59">
        <v>1</v>
      </c>
      <c r="D23" s="67"/>
      <c r="E23" s="67">
        <f>C23*D23</f>
        <v>0</v>
      </c>
    </row>
    <row r="24" spans="1:5" ht="25.5" x14ac:dyDescent="0.25">
      <c r="A24" s="63" t="s">
        <v>70</v>
      </c>
      <c r="B24" s="54" t="s">
        <v>71</v>
      </c>
      <c r="C24" s="59">
        <v>5</v>
      </c>
      <c r="D24" s="67"/>
      <c r="E24" s="67">
        <f t="shared" ref="E24:E34" si="3">C24*D24</f>
        <v>0</v>
      </c>
    </row>
    <row r="25" spans="1:5" x14ac:dyDescent="0.25">
      <c r="A25" s="63" t="s">
        <v>72</v>
      </c>
      <c r="B25" s="54" t="s">
        <v>73</v>
      </c>
      <c r="C25" s="59">
        <v>1</v>
      </c>
      <c r="D25" s="67"/>
      <c r="E25" s="67">
        <f t="shared" si="3"/>
        <v>0</v>
      </c>
    </row>
    <row r="26" spans="1:5" x14ac:dyDescent="0.25">
      <c r="A26" s="63" t="s">
        <v>74</v>
      </c>
      <c r="B26" s="54" t="s">
        <v>75</v>
      </c>
      <c r="C26" s="59">
        <v>20</v>
      </c>
      <c r="D26" s="67"/>
      <c r="E26" s="67">
        <f t="shared" si="3"/>
        <v>0</v>
      </c>
    </row>
    <row r="27" spans="1:5" ht="25.5" x14ac:dyDescent="0.25">
      <c r="A27" s="63" t="s">
        <v>76</v>
      </c>
      <c r="B27" s="54" t="s">
        <v>77</v>
      </c>
      <c r="C27" s="59">
        <v>60</v>
      </c>
      <c r="D27" s="67"/>
      <c r="E27" s="67">
        <f t="shared" si="3"/>
        <v>0</v>
      </c>
    </row>
    <row r="28" spans="1:5" ht="25.5" x14ac:dyDescent="0.25">
      <c r="A28" s="64" t="s">
        <v>78</v>
      </c>
      <c r="B28" s="54"/>
      <c r="C28" s="65">
        <v>0</v>
      </c>
      <c r="D28" s="67"/>
      <c r="E28" s="67">
        <f t="shared" si="3"/>
        <v>0</v>
      </c>
    </row>
    <row r="29" spans="1:5" ht="38.25" x14ac:dyDescent="0.25">
      <c r="A29" s="64" t="s">
        <v>79</v>
      </c>
      <c r="B29" s="54" t="s">
        <v>80</v>
      </c>
      <c r="C29" s="65">
        <v>5</v>
      </c>
      <c r="D29" s="67"/>
      <c r="E29" s="67">
        <f t="shared" si="3"/>
        <v>0</v>
      </c>
    </row>
    <row r="30" spans="1:5" ht="38.25" x14ac:dyDescent="0.25">
      <c r="A30" s="64" t="s">
        <v>81</v>
      </c>
      <c r="B30" s="54" t="s">
        <v>82</v>
      </c>
      <c r="C30" s="65">
        <v>5</v>
      </c>
      <c r="D30" s="67"/>
      <c r="E30" s="67">
        <f t="shared" si="3"/>
        <v>0</v>
      </c>
    </row>
    <row r="31" spans="1:5" ht="38.25" x14ac:dyDescent="0.25">
      <c r="A31" s="64" t="s">
        <v>83</v>
      </c>
      <c r="B31" s="54" t="s">
        <v>84</v>
      </c>
      <c r="C31" s="65">
        <v>5</v>
      </c>
      <c r="D31" s="67"/>
      <c r="E31" s="67">
        <f t="shared" si="3"/>
        <v>0</v>
      </c>
    </row>
    <row r="32" spans="1:5" ht="51" x14ac:dyDescent="0.25">
      <c r="A32" s="64" t="s">
        <v>85</v>
      </c>
      <c r="B32" s="54" t="s">
        <v>86</v>
      </c>
      <c r="C32" s="65">
        <v>5</v>
      </c>
      <c r="D32" s="67"/>
      <c r="E32" s="67">
        <f t="shared" si="3"/>
        <v>0</v>
      </c>
    </row>
    <row r="33" spans="1:5" ht="38.25" x14ac:dyDescent="0.25">
      <c r="A33" s="64" t="s">
        <v>87</v>
      </c>
      <c r="B33" s="54" t="s">
        <v>88</v>
      </c>
      <c r="C33" s="65">
        <v>5</v>
      </c>
      <c r="D33" s="67"/>
      <c r="E33" s="67">
        <f t="shared" si="3"/>
        <v>0</v>
      </c>
    </row>
    <row r="34" spans="1:5" ht="38.25" x14ac:dyDescent="0.25">
      <c r="A34" s="64" t="s">
        <v>89</v>
      </c>
      <c r="B34" s="54" t="s">
        <v>90</v>
      </c>
      <c r="C34" s="65">
        <v>3</v>
      </c>
      <c r="D34" s="67"/>
      <c r="E34" s="67">
        <f t="shared" si="3"/>
        <v>0</v>
      </c>
    </row>
    <row r="35" spans="1:5" x14ac:dyDescent="0.25">
      <c r="A35" s="163" t="s">
        <v>91</v>
      </c>
      <c r="B35" s="164"/>
      <c r="C35" s="164"/>
      <c r="D35" s="165"/>
      <c r="E35" s="66">
        <f>SUM(E3:E34)</f>
        <v>0</v>
      </c>
    </row>
    <row r="36" spans="1:5" x14ac:dyDescent="0.25">
      <c r="A36" s="163" t="s">
        <v>155</v>
      </c>
      <c r="B36" s="164"/>
      <c r="C36" s="164"/>
      <c r="D36" s="165"/>
      <c r="E36" s="66">
        <f>E35*0.19</f>
        <v>0</v>
      </c>
    </row>
    <row r="37" spans="1:5" x14ac:dyDescent="0.25">
      <c r="A37" s="163" t="s">
        <v>93</v>
      </c>
      <c r="B37" s="164"/>
      <c r="C37" s="164"/>
      <c r="D37" s="165"/>
      <c r="E37" s="66">
        <f>E35+E36</f>
        <v>0</v>
      </c>
    </row>
  </sheetData>
  <mergeCells count="4">
    <mergeCell ref="A1:E1"/>
    <mergeCell ref="A35:D35"/>
    <mergeCell ref="A36:D36"/>
    <mergeCell ref="A37:D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H6" sqref="H6"/>
    </sheetView>
  </sheetViews>
  <sheetFormatPr baseColWidth="10" defaultRowHeight="15" x14ac:dyDescent="0.25"/>
  <cols>
    <col min="1" max="1" width="33.28515625" customWidth="1"/>
    <col min="2" max="2" width="11.42578125" style="93"/>
    <col min="3" max="3" width="15.7109375" customWidth="1"/>
    <col min="4" max="4" width="19.140625" customWidth="1"/>
  </cols>
  <sheetData>
    <row r="1" spans="1:4" x14ac:dyDescent="0.25">
      <c r="A1" s="68" t="s">
        <v>94</v>
      </c>
      <c r="B1" s="91" t="s">
        <v>95</v>
      </c>
      <c r="C1" s="68" t="s">
        <v>39</v>
      </c>
      <c r="D1" s="68" t="s">
        <v>93</v>
      </c>
    </row>
    <row r="2" spans="1:4" x14ac:dyDescent="0.25">
      <c r="A2" s="87" t="s">
        <v>96</v>
      </c>
      <c r="B2" s="92">
        <v>0.5</v>
      </c>
      <c r="C2" s="88"/>
      <c r="D2" s="72">
        <f>B2*C2</f>
        <v>0</v>
      </c>
    </row>
    <row r="3" spans="1:4" x14ac:dyDescent="0.25">
      <c r="A3" s="87" t="s">
        <v>97</v>
      </c>
      <c r="B3" s="92">
        <v>1</v>
      </c>
      <c r="C3" s="88"/>
      <c r="D3" s="72">
        <f t="shared" ref="D3:D48" si="0">B3*C3</f>
        <v>0</v>
      </c>
    </row>
    <row r="4" spans="1:4" x14ac:dyDescent="0.25">
      <c r="A4" s="87" t="s">
        <v>98</v>
      </c>
      <c r="B4" s="92">
        <v>1</v>
      </c>
      <c r="C4" s="88"/>
      <c r="D4" s="72">
        <f t="shared" si="0"/>
        <v>0</v>
      </c>
    </row>
    <row r="5" spans="1:4" x14ac:dyDescent="0.25">
      <c r="A5" s="87" t="s">
        <v>99</v>
      </c>
      <c r="B5" s="92">
        <v>10</v>
      </c>
      <c r="C5" s="88"/>
      <c r="D5" s="72">
        <f t="shared" si="0"/>
        <v>0</v>
      </c>
    </row>
    <row r="6" spans="1:4" ht="24" x14ac:dyDescent="0.25">
      <c r="A6" s="87" t="s">
        <v>100</v>
      </c>
      <c r="B6" s="92">
        <v>10</v>
      </c>
      <c r="C6" s="88"/>
      <c r="D6" s="72">
        <f t="shared" si="0"/>
        <v>0</v>
      </c>
    </row>
    <row r="7" spans="1:4" x14ac:dyDescent="0.25">
      <c r="A7" s="87" t="s">
        <v>101</v>
      </c>
      <c r="B7" s="92"/>
      <c r="C7" s="88"/>
      <c r="D7" s="72">
        <f t="shared" si="0"/>
        <v>0</v>
      </c>
    </row>
    <row r="8" spans="1:4" ht="24" x14ac:dyDescent="0.25">
      <c r="A8" s="87" t="s">
        <v>102</v>
      </c>
      <c r="B8" s="92">
        <v>10</v>
      </c>
      <c r="C8" s="88"/>
      <c r="D8" s="72">
        <f t="shared" si="0"/>
        <v>0</v>
      </c>
    </row>
    <row r="9" spans="1:4" ht="24" x14ac:dyDescent="0.25">
      <c r="A9" s="87" t="s">
        <v>103</v>
      </c>
      <c r="B9" s="92">
        <v>10</v>
      </c>
      <c r="C9" s="88"/>
      <c r="D9" s="72">
        <f t="shared" si="0"/>
        <v>0</v>
      </c>
    </row>
    <row r="10" spans="1:4" ht="24" x14ac:dyDescent="0.25">
      <c r="A10" s="87" t="s">
        <v>104</v>
      </c>
      <c r="B10" s="92">
        <v>10</v>
      </c>
      <c r="C10" s="88"/>
      <c r="D10" s="72">
        <f t="shared" si="0"/>
        <v>0</v>
      </c>
    </row>
    <row r="11" spans="1:4" ht="24" x14ac:dyDescent="0.25">
      <c r="A11" s="87" t="s">
        <v>105</v>
      </c>
      <c r="B11" s="92">
        <v>10</v>
      </c>
      <c r="C11" s="88"/>
      <c r="D11" s="72">
        <f t="shared" si="0"/>
        <v>0</v>
      </c>
    </row>
    <row r="12" spans="1:4" ht="24" x14ac:dyDescent="0.25">
      <c r="A12" s="87" t="s">
        <v>106</v>
      </c>
      <c r="B12" s="92">
        <v>1</v>
      </c>
      <c r="C12" s="88"/>
      <c r="D12" s="72">
        <f t="shared" si="0"/>
        <v>0</v>
      </c>
    </row>
    <row r="13" spans="1:4" ht="24" x14ac:dyDescent="0.25">
      <c r="A13" s="87" t="s">
        <v>107</v>
      </c>
      <c r="B13" s="92">
        <v>12</v>
      </c>
      <c r="C13" s="88"/>
      <c r="D13" s="72">
        <f t="shared" si="0"/>
        <v>0</v>
      </c>
    </row>
    <row r="14" spans="1:4" x14ac:dyDescent="0.25">
      <c r="A14" s="87" t="s">
        <v>108</v>
      </c>
      <c r="B14" s="92">
        <v>1</v>
      </c>
      <c r="C14" s="88"/>
      <c r="D14" s="72">
        <f t="shared" si="0"/>
        <v>0</v>
      </c>
    </row>
    <row r="15" spans="1:4" x14ac:dyDescent="0.25">
      <c r="A15" s="87" t="s">
        <v>109</v>
      </c>
      <c r="B15" s="92">
        <v>1</v>
      </c>
      <c r="C15" s="88"/>
      <c r="D15" s="72">
        <f t="shared" si="0"/>
        <v>0</v>
      </c>
    </row>
    <row r="16" spans="1:4" ht="24" x14ac:dyDescent="0.25">
      <c r="A16" s="87" t="s">
        <v>110</v>
      </c>
      <c r="B16" s="92">
        <v>12</v>
      </c>
      <c r="C16" s="88"/>
      <c r="D16" s="72">
        <f t="shared" si="0"/>
        <v>0</v>
      </c>
    </row>
    <row r="17" spans="1:4" ht="24" x14ac:dyDescent="0.25">
      <c r="A17" s="87" t="s">
        <v>111</v>
      </c>
      <c r="B17" s="92">
        <v>1</v>
      </c>
      <c r="C17" s="88"/>
      <c r="D17" s="72">
        <f t="shared" si="0"/>
        <v>0</v>
      </c>
    </row>
    <row r="18" spans="1:4" x14ac:dyDescent="0.25">
      <c r="A18" s="87" t="s">
        <v>112</v>
      </c>
      <c r="B18" s="92">
        <v>1</v>
      </c>
      <c r="C18" s="88"/>
      <c r="D18" s="72">
        <f t="shared" si="0"/>
        <v>0</v>
      </c>
    </row>
    <row r="19" spans="1:4" ht="24" x14ac:dyDescent="0.25">
      <c r="A19" s="87" t="s">
        <v>113</v>
      </c>
      <c r="B19" s="92">
        <v>0.5</v>
      </c>
      <c r="C19" s="88"/>
      <c r="D19" s="72">
        <f t="shared" si="0"/>
        <v>0</v>
      </c>
    </row>
    <row r="20" spans="1:4" x14ac:dyDescent="0.25">
      <c r="A20" s="87" t="s">
        <v>114</v>
      </c>
      <c r="B20" s="92">
        <v>12</v>
      </c>
      <c r="C20" s="88"/>
      <c r="D20" s="72">
        <f t="shared" si="0"/>
        <v>0</v>
      </c>
    </row>
    <row r="21" spans="1:4" x14ac:dyDescent="0.25">
      <c r="A21" s="87" t="s">
        <v>115</v>
      </c>
      <c r="B21" s="92">
        <v>15</v>
      </c>
      <c r="C21" s="88"/>
      <c r="D21" s="72">
        <f t="shared" si="0"/>
        <v>0</v>
      </c>
    </row>
    <row r="22" spans="1:4" x14ac:dyDescent="0.25">
      <c r="A22" s="87" t="s">
        <v>116</v>
      </c>
      <c r="B22" s="92">
        <v>12</v>
      </c>
      <c r="C22" s="88"/>
      <c r="D22" s="72">
        <f t="shared" si="0"/>
        <v>0</v>
      </c>
    </row>
    <row r="23" spans="1:4" x14ac:dyDescent="0.25">
      <c r="A23" s="87" t="s">
        <v>117</v>
      </c>
      <c r="B23" s="92">
        <v>1</v>
      </c>
      <c r="C23" s="88"/>
      <c r="D23" s="72">
        <f t="shared" si="0"/>
        <v>0</v>
      </c>
    </row>
    <row r="24" spans="1:4" x14ac:dyDescent="0.25">
      <c r="A24" s="87" t="s">
        <v>118</v>
      </c>
      <c r="B24" s="92">
        <v>12</v>
      </c>
      <c r="C24" s="88"/>
      <c r="D24" s="72">
        <f t="shared" si="0"/>
        <v>0</v>
      </c>
    </row>
    <row r="25" spans="1:4" ht="24" x14ac:dyDescent="0.25">
      <c r="A25" s="87" t="s">
        <v>119</v>
      </c>
      <c r="B25" s="92">
        <v>120</v>
      </c>
      <c r="C25" s="88"/>
      <c r="D25" s="72">
        <f t="shared" si="0"/>
        <v>0</v>
      </c>
    </row>
    <row r="26" spans="1:4" x14ac:dyDescent="0.25">
      <c r="A26" s="87" t="s">
        <v>120</v>
      </c>
      <c r="B26" s="92">
        <v>1</v>
      </c>
      <c r="C26" s="88"/>
      <c r="D26" s="72">
        <f t="shared" si="0"/>
        <v>0</v>
      </c>
    </row>
    <row r="27" spans="1:4" ht="24" x14ac:dyDescent="0.25">
      <c r="A27" s="87" t="s">
        <v>121</v>
      </c>
      <c r="B27" s="92">
        <v>0.5</v>
      </c>
      <c r="C27" s="88"/>
      <c r="D27" s="72">
        <f t="shared" si="0"/>
        <v>0</v>
      </c>
    </row>
    <row r="28" spans="1:4" ht="24" x14ac:dyDescent="0.25">
      <c r="A28" s="87" t="s">
        <v>122</v>
      </c>
      <c r="B28" s="92">
        <v>2</v>
      </c>
      <c r="C28" s="88"/>
      <c r="D28" s="72">
        <f t="shared" si="0"/>
        <v>0</v>
      </c>
    </row>
    <row r="29" spans="1:4" ht="24" x14ac:dyDescent="0.25">
      <c r="A29" s="87" t="s">
        <v>123</v>
      </c>
      <c r="B29" s="92">
        <v>20</v>
      </c>
      <c r="C29" s="88"/>
      <c r="D29" s="72">
        <f t="shared" si="0"/>
        <v>0</v>
      </c>
    </row>
    <row r="30" spans="1:4" ht="24" x14ac:dyDescent="0.25">
      <c r="A30" s="87" t="s">
        <v>124</v>
      </c>
      <c r="B30" s="92">
        <v>40</v>
      </c>
      <c r="C30" s="88"/>
      <c r="D30" s="72">
        <f t="shared" si="0"/>
        <v>0</v>
      </c>
    </row>
    <row r="31" spans="1:4" x14ac:dyDescent="0.25">
      <c r="A31" s="87" t="s">
        <v>125</v>
      </c>
      <c r="B31" s="92">
        <v>10</v>
      </c>
      <c r="C31" s="88"/>
      <c r="D31" s="72">
        <f t="shared" si="0"/>
        <v>0</v>
      </c>
    </row>
    <row r="32" spans="1:4" ht="24" x14ac:dyDescent="0.25">
      <c r="A32" s="87" t="s">
        <v>126</v>
      </c>
      <c r="B32" s="92">
        <v>8</v>
      </c>
      <c r="C32" s="88"/>
      <c r="D32" s="72">
        <f t="shared" si="0"/>
        <v>0</v>
      </c>
    </row>
    <row r="33" spans="1:4" ht="24" x14ac:dyDescent="0.25">
      <c r="A33" s="87" t="s">
        <v>127</v>
      </c>
      <c r="B33" s="92">
        <v>2</v>
      </c>
      <c r="C33" s="88"/>
      <c r="D33" s="72">
        <f t="shared" si="0"/>
        <v>0</v>
      </c>
    </row>
    <row r="34" spans="1:4" x14ac:dyDescent="0.25">
      <c r="A34" s="87" t="s">
        <v>128</v>
      </c>
      <c r="B34" s="92">
        <v>0.5</v>
      </c>
      <c r="C34" s="88"/>
      <c r="D34" s="72">
        <f t="shared" si="0"/>
        <v>0</v>
      </c>
    </row>
    <row r="35" spans="1:4" x14ac:dyDescent="0.25">
      <c r="A35" s="87" t="s">
        <v>129</v>
      </c>
      <c r="B35" s="92">
        <v>0.5</v>
      </c>
      <c r="C35" s="88"/>
      <c r="D35" s="72">
        <f t="shared" si="0"/>
        <v>0</v>
      </c>
    </row>
    <row r="36" spans="1:4" x14ac:dyDescent="0.25">
      <c r="A36" s="87" t="s">
        <v>130</v>
      </c>
      <c r="B36" s="92">
        <v>12</v>
      </c>
      <c r="C36" s="89"/>
      <c r="D36" s="72">
        <f t="shared" si="0"/>
        <v>0</v>
      </c>
    </row>
    <row r="37" spans="1:4" ht="24" x14ac:dyDescent="0.25">
      <c r="A37" s="87" t="s">
        <v>131</v>
      </c>
      <c r="B37" s="92">
        <v>0.5</v>
      </c>
      <c r="C37" s="88"/>
      <c r="D37" s="72">
        <f t="shared" si="0"/>
        <v>0</v>
      </c>
    </row>
    <row r="38" spans="1:4" ht="24" x14ac:dyDescent="0.25">
      <c r="A38" s="87" t="s">
        <v>132</v>
      </c>
      <c r="B38" s="92">
        <v>20</v>
      </c>
      <c r="C38" s="88"/>
      <c r="D38" s="72">
        <f t="shared" si="0"/>
        <v>0</v>
      </c>
    </row>
    <row r="39" spans="1:4" ht="24" x14ac:dyDescent="0.25">
      <c r="A39" s="87" t="s">
        <v>133</v>
      </c>
      <c r="B39" s="92">
        <v>30</v>
      </c>
      <c r="C39" s="88"/>
      <c r="D39" s="72">
        <f t="shared" si="0"/>
        <v>0</v>
      </c>
    </row>
    <row r="40" spans="1:4" x14ac:dyDescent="0.25">
      <c r="A40" s="87" t="s">
        <v>134</v>
      </c>
      <c r="B40" s="92">
        <v>20</v>
      </c>
      <c r="C40" s="89"/>
      <c r="D40" s="72">
        <f t="shared" si="0"/>
        <v>0</v>
      </c>
    </row>
    <row r="41" spans="1:4" x14ac:dyDescent="0.25">
      <c r="A41" s="87" t="s">
        <v>135</v>
      </c>
      <c r="B41" s="92">
        <v>12</v>
      </c>
      <c r="C41" s="88"/>
      <c r="D41" s="72">
        <f t="shared" si="0"/>
        <v>0</v>
      </c>
    </row>
    <row r="42" spans="1:4" x14ac:dyDescent="0.25">
      <c r="A42" s="87" t="s">
        <v>136</v>
      </c>
      <c r="B42" s="92">
        <v>35</v>
      </c>
      <c r="C42" s="88"/>
      <c r="D42" s="72">
        <f t="shared" si="0"/>
        <v>0</v>
      </c>
    </row>
    <row r="43" spans="1:4" ht="36" x14ac:dyDescent="0.25">
      <c r="A43" s="87" t="s">
        <v>137</v>
      </c>
      <c r="B43" s="92">
        <v>30</v>
      </c>
      <c r="C43" s="88"/>
      <c r="D43" s="72">
        <f t="shared" si="0"/>
        <v>0</v>
      </c>
    </row>
    <row r="44" spans="1:4" ht="24" x14ac:dyDescent="0.25">
      <c r="A44" s="87" t="s">
        <v>138</v>
      </c>
      <c r="B44" s="92">
        <v>20</v>
      </c>
      <c r="C44" s="88"/>
      <c r="D44" s="72">
        <f t="shared" si="0"/>
        <v>0</v>
      </c>
    </row>
    <row r="45" spans="1:4" x14ac:dyDescent="0.25">
      <c r="A45" s="87" t="s">
        <v>139</v>
      </c>
      <c r="B45" s="92">
        <v>20</v>
      </c>
      <c r="C45" s="88"/>
      <c r="D45" s="72">
        <f t="shared" si="0"/>
        <v>0</v>
      </c>
    </row>
    <row r="46" spans="1:4" x14ac:dyDescent="0.25">
      <c r="A46" s="87" t="s">
        <v>140</v>
      </c>
      <c r="B46" s="92">
        <v>30</v>
      </c>
      <c r="C46" s="88"/>
      <c r="D46" s="72">
        <f t="shared" si="0"/>
        <v>0</v>
      </c>
    </row>
    <row r="47" spans="1:4" ht="24" x14ac:dyDescent="0.25">
      <c r="A47" s="87" t="s">
        <v>141</v>
      </c>
      <c r="B47" s="92">
        <v>1</v>
      </c>
      <c r="C47" s="88"/>
      <c r="D47" s="72">
        <f t="shared" si="0"/>
        <v>0</v>
      </c>
    </row>
    <row r="48" spans="1:4" ht="24" x14ac:dyDescent="0.25">
      <c r="A48" s="87" t="s">
        <v>142</v>
      </c>
      <c r="B48" s="92">
        <v>1</v>
      </c>
      <c r="C48" s="88"/>
      <c r="D48" s="72">
        <f t="shared" si="0"/>
        <v>0</v>
      </c>
    </row>
    <row r="49" spans="1:4" x14ac:dyDescent="0.25">
      <c r="A49" s="167" t="s">
        <v>93</v>
      </c>
      <c r="B49" s="167"/>
      <c r="C49" s="167"/>
      <c r="D49" s="73">
        <f>SUM(D2:D48)</f>
        <v>0</v>
      </c>
    </row>
    <row r="50" spans="1:4" x14ac:dyDescent="0.25">
      <c r="A50" s="166" t="s">
        <v>92</v>
      </c>
      <c r="B50" s="166"/>
      <c r="C50" s="166"/>
      <c r="D50" s="73">
        <f>D49*0.19</f>
        <v>0</v>
      </c>
    </row>
    <row r="51" spans="1:4" x14ac:dyDescent="0.25">
      <c r="A51" s="166" t="s">
        <v>143</v>
      </c>
      <c r="B51" s="166"/>
      <c r="C51" s="166"/>
      <c r="D51" s="73">
        <f>D49+D50</f>
        <v>0</v>
      </c>
    </row>
  </sheetData>
  <mergeCells count="3">
    <mergeCell ref="A51:C51"/>
    <mergeCell ref="A49:C49"/>
    <mergeCell ref="A50:C5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D1" sqref="D1"/>
    </sheetView>
  </sheetViews>
  <sheetFormatPr baseColWidth="10" defaultRowHeight="15" x14ac:dyDescent="0.25"/>
  <cols>
    <col min="1" max="1" width="55.28515625" customWidth="1"/>
  </cols>
  <sheetData>
    <row r="1" spans="1:3" ht="15.75" thickBot="1" x14ac:dyDescent="0.3">
      <c r="A1" s="82" t="s">
        <v>160</v>
      </c>
      <c r="B1" s="82" t="s">
        <v>163</v>
      </c>
      <c r="C1" s="82" t="s">
        <v>164</v>
      </c>
    </row>
    <row r="2" spans="1:3" ht="30.75" thickBot="1" x14ac:dyDescent="0.3">
      <c r="A2" s="83" t="s">
        <v>161</v>
      </c>
      <c r="B2" s="84"/>
      <c r="C2" s="85"/>
    </row>
    <row r="3" spans="1:3" ht="30.75" thickBot="1" x14ac:dyDescent="0.3">
      <c r="A3" s="83" t="s">
        <v>162</v>
      </c>
      <c r="B3" s="86"/>
      <c r="C3" s="85"/>
    </row>
    <row r="4" spans="1:3" ht="30.75" thickBot="1" x14ac:dyDescent="0.3">
      <c r="A4" s="83" t="s">
        <v>175</v>
      </c>
      <c r="B4" s="84"/>
      <c r="C4" s="85"/>
    </row>
    <row r="6" spans="1:3" ht="30" customHeight="1" x14ac:dyDescent="0.25">
      <c r="A6" s="168" t="s">
        <v>165</v>
      </c>
      <c r="B6" s="168"/>
      <c r="C6" s="168"/>
    </row>
  </sheetData>
  <mergeCells count="1">
    <mergeCell ref="A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 Formato 4. Personal Fijo</vt:lpstr>
      <vt:lpstr>Fomato 5. Personal Eventual</vt:lpstr>
      <vt:lpstr>Formato 6. Alquiler Maquinaria</vt:lpstr>
      <vt:lpstr>Formato 7. Suministro Insumos</vt:lpstr>
      <vt:lpstr>Formato 8. Valores Agregados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Restrepo Lagos</dc:creator>
  <cp:lastModifiedBy>Ana Maria Restrepo</cp:lastModifiedBy>
  <dcterms:created xsi:type="dcterms:W3CDTF">2018-12-18T19:23:26Z</dcterms:created>
  <dcterms:modified xsi:type="dcterms:W3CDTF">2019-01-23T22:32:59Z</dcterms:modified>
</cp:coreProperties>
</file>