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restrepo\Desktop\ASEO 2020\"/>
    </mc:Choice>
  </mc:AlternateContent>
  <bookViews>
    <workbookView xWindow="0" yWindow="0" windowWidth="20490" windowHeight="6855" tabRatio="873" firstSheet="1" activeTab="4"/>
  </bookViews>
  <sheets>
    <sheet name="Formato 4. Personal fijo " sheetId="7" r:id="rId1"/>
    <sheet name="Fomato 5. Personal Eventual" sheetId="2" r:id="rId2"/>
    <sheet name="Formato 6. Alquiler Maquinaria" sheetId="3" r:id="rId3"/>
    <sheet name="Formato 7. Suministro Insumos" sheetId="4" r:id="rId4"/>
    <sheet name="Formato 8. Valores Agregado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7" l="1"/>
  <c r="O13" i="7"/>
  <c r="I14" i="7"/>
  <c r="I13" i="7"/>
  <c r="K15" i="7"/>
  <c r="M15" i="7"/>
  <c r="M14" i="7"/>
  <c r="K14" i="7"/>
  <c r="K13" i="7"/>
  <c r="M13" i="7"/>
  <c r="O15" i="7"/>
  <c r="M8" i="7"/>
  <c r="O10" i="7"/>
  <c r="O9" i="7"/>
  <c r="O8" i="7"/>
  <c r="O46" i="7"/>
  <c r="O45" i="7"/>
  <c r="O44" i="7"/>
  <c r="M47" i="7"/>
  <c r="M46" i="7"/>
  <c r="M45" i="7"/>
  <c r="E45" i="7"/>
  <c r="G45" i="7"/>
  <c r="I45" i="7"/>
  <c r="K45" i="7"/>
  <c r="K46" i="7"/>
  <c r="M44" i="7"/>
  <c r="C5" i="7"/>
  <c r="N7" i="7"/>
  <c r="B27" i="7" l="1"/>
  <c r="B23" i="7"/>
  <c r="G17" i="7"/>
  <c r="E17" i="7"/>
  <c r="C17" i="7"/>
  <c r="K17" i="7"/>
  <c r="I18" i="7"/>
  <c r="I17" i="7"/>
  <c r="C8" i="7"/>
  <c r="B12" i="7"/>
  <c r="Q6" i="7"/>
  <c r="Q5" i="7"/>
  <c r="O6" i="7"/>
  <c r="O5" i="7"/>
  <c r="M5" i="7"/>
  <c r="M6" i="7"/>
  <c r="K6" i="7"/>
  <c r="K5" i="7"/>
  <c r="K34" i="7"/>
  <c r="I6" i="7"/>
  <c r="I5" i="7"/>
  <c r="G5" i="7"/>
  <c r="G34" i="7" l="1"/>
  <c r="D7" i="7"/>
  <c r="E6" i="7"/>
  <c r="E5" i="7"/>
  <c r="C6" i="7"/>
  <c r="G6" i="7"/>
  <c r="E34" i="7"/>
  <c r="E35" i="7"/>
  <c r="I49" i="7"/>
  <c r="G49" i="7"/>
  <c r="E49" i="7"/>
  <c r="I48" i="7"/>
  <c r="G48" i="7"/>
  <c r="E48" i="7"/>
  <c r="O47" i="7"/>
  <c r="I44" i="7"/>
  <c r="G44" i="7"/>
  <c r="E44" i="7"/>
  <c r="Q35" i="7"/>
  <c r="O35" i="7"/>
  <c r="M35" i="7"/>
  <c r="K35" i="7"/>
  <c r="I35" i="7"/>
  <c r="G35" i="7"/>
  <c r="C35" i="7"/>
  <c r="Q34" i="7"/>
  <c r="Q47" i="7" s="1"/>
  <c r="O34" i="7"/>
  <c r="O41" i="7" s="1"/>
  <c r="M34" i="7"/>
  <c r="I34" i="7"/>
  <c r="I47" i="7" s="1"/>
  <c r="G47" i="7"/>
  <c r="E47" i="7"/>
  <c r="C34" i="7"/>
  <c r="C47" i="7" s="1"/>
  <c r="G18" i="7"/>
  <c r="E18" i="7"/>
  <c r="I16" i="7"/>
  <c r="G16" i="7"/>
  <c r="E16" i="7"/>
  <c r="I15" i="7"/>
  <c r="G15" i="7"/>
  <c r="E15" i="7"/>
  <c r="G14" i="7"/>
  <c r="E14" i="7"/>
  <c r="D19" i="7" s="1"/>
  <c r="G13" i="7"/>
  <c r="E13" i="7"/>
  <c r="I11" i="7"/>
  <c r="G11" i="7"/>
  <c r="E11" i="7"/>
  <c r="H7" i="7"/>
  <c r="F7" i="7"/>
  <c r="Q49" i="7"/>
  <c r="O49" i="7"/>
  <c r="M49" i="7"/>
  <c r="C18" i="7" l="1"/>
  <c r="K48" i="7"/>
  <c r="B7" i="7"/>
  <c r="J7" i="7"/>
  <c r="K8" i="7" s="1"/>
  <c r="F19" i="7"/>
  <c r="C15" i="7"/>
  <c r="C44" i="7"/>
  <c r="K44" i="7"/>
  <c r="C49" i="7"/>
  <c r="K49" i="7"/>
  <c r="C14" i="7"/>
  <c r="K18" i="7"/>
  <c r="C11" i="7"/>
  <c r="K11" i="7"/>
  <c r="H19" i="7"/>
  <c r="C16" i="7"/>
  <c r="K16" i="7"/>
  <c r="C48" i="7"/>
  <c r="C13" i="7"/>
  <c r="C10" i="7"/>
  <c r="J36" i="7"/>
  <c r="K47" i="7"/>
  <c r="L7" i="7"/>
  <c r="E8" i="7"/>
  <c r="E9" i="7"/>
  <c r="E10" i="7"/>
  <c r="M11" i="7"/>
  <c r="M16" i="7"/>
  <c r="M17" i="7"/>
  <c r="M18" i="7"/>
  <c r="L36" i="7"/>
  <c r="E41" i="7"/>
  <c r="M41" i="7"/>
  <c r="E46" i="7"/>
  <c r="M48" i="7"/>
  <c r="C41" i="7"/>
  <c r="C46" i="7"/>
  <c r="G8" i="7"/>
  <c r="G9" i="7"/>
  <c r="G10" i="7"/>
  <c r="O11" i="7"/>
  <c r="O16" i="7"/>
  <c r="O17" i="7"/>
  <c r="O18" i="7"/>
  <c r="F36" i="7"/>
  <c r="N36" i="7"/>
  <c r="G41" i="7"/>
  <c r="G46" i="7"/>
  <c r="O48" i="7"/>
  <c r="B36" i="7"/>
  <c r="K41" i="7"/>
  <c r="C45" i="7"/>
  <c r="P7" i="7"/>
  <c r="I8" i="7"/>
  <c r="I9" i="7"/>
  <c r="I10" i="7"/>
  <c r="Q11" i="7"/>
  <c r="Q13" i="7"/>
  <c r="Q14" i="7"/>
  <c r="Q15" i="7"/>
  <c r="Q16" i="7"/>
  <c r="Q17" i="7"/>
  <c r="Q18" i="7"/>
  <c r="H36" i="7"/>
  <c r="P36" i="7"/>
  <c r="Q38" i="7"/>
  <c r="Q39" i="7"/>
  <c r="Q40" i="7"/>
  <c r="I41" i="7"/>
  <c r="Q41" i="7"/>
  <c r="Q44" i="7"/>
  <c r="H50" i="7"/>
  <c r="Q45" i="7"/>
  <c r="I46" i="7"/>
  <c r="Q46" i="7"/>
  <c r="Q48" i="7"/>
  <c r="E28" i="3"/>
  <c r="E27" i="3"/>
  <c r="E23" i="3"/>
  <c r="B50" i="7" l="1"/>
  <c r="K9" i="7"/>
  <c r="J50" i="7"/>
  <c r="K10" i="7"/>
  <c r="J12" i="7" s="1"/>
  <c r="F50" i="7"/>
  <c r="J19" i="7"/>
  <c r="C9" i="7"/>
  <c r="N50" i="7"/>
  <c r="D50" i="7"/>
  <c r="B19" i="7"/>
  <c r="M40" i="7"/>
  <c r="M39" i="7"/>
  <c r="M38" i="7"/>
  <c r="L42" i="7" s="1"/>
  <c r="M10" i="7"/>
  <c r="M9" i="7"/>
  <c r="I40" i="7"/>
  <c r="I39" i="7"/>
  <c r="I38" i="7"/>
  <c r="N19" i="7"/>
  <c r="F12" i="7"/>
  <c r="F20" i="7" s="1"/>
  <c r="F22" i="7" s="1"/>
  <c r="L50" i="7"/>
  <c r="P50" i="7"/>
  <c r="O40" i="7"/>
  <c r="O39" i="7"/>
  <c r="O38" i="7"/>
  <c r="Q10" i="7"/>
  <c r="Q9" i="7"/>
  <c r="Q8" i="7"/>
  <c r="P42" i="7"/>
  <c r="P19" i="7"/>
  <c r="H12" i="7"/>
  <c r="H20" i="7" s="1"/>
  <c r="H22" i="7" s="1"/>
  <c r="C39" i="7"/>
  <c r="C38" i="7"/>
  <c r="C40" i="7"/>
  <c r="G40" i="7"/>
  <c r="G39" i="7"/>
  <c r="G38" i="7"/>
  <c r="L19" i="7"/>
  <c r="D12" i="7"/>
  <c r="D20" i="7" s="1"/>
  <c r="D22" i="7" s="1"/>
  <c r="K40" i="7"/>
  <c r="K39" i="7"/>
  <c r="K38" i="7"/>
  <c r="P51" i="7" l="1"/>
  <c r="P53" i="7" s="1"/>
  <c r="J20" i="7"/>
  <c r="J22" i="7" s="1"/>
  <c r="B20" i="7"/>
  <c r="B22" i="7" s="1"/>
  <c r="L51" i="7"/>
  <c r="L53" i="7" s="1"/>
  <c r="L12" i="7"/>
  <c r="L20" i="7" s="1"/>
  <c r="L22" i="7" s="1"/>
  <c r="B42" i="7"/>
  <c r="B51" i="7" s="1"/>
  <c r="B53" i="7" s="1"/>
  <c r="J42" i="7"/>
  <c r="J51" i="7" s="1"/>
  <c r="J53" i="7" s="1"/>
  <c r="H42" i="7"/>
  <c r="H51" i="7" s="1"/>
  <c r="H53" i="7" s="1"/>
  <c r="P12" i="7"/>
  <c r="P20" i="7" s="1"/>
  <c r="P22" i="7" s="1"/>
  <c r="F42" i="7"/>
  <c r="F51" i="7" s="1"/>
  <c r="F53" i="7" s="1"/>
  <c r="N12" i="7"/>
  <c r="N20" i="7" s="1"/>
  <c r="N22" i="7" s="1"/>
  <c r="N42" i="7"/>
  <c r="N51" i="7" s="1"/>
  <c r="N53" i="7" s="1"/>
  <c r="B54" i="7" l="1"/>
  <c r="B26" i="7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2" i="4"/>
  <c r="B28" i="7" l="1"/>
  <c r="E35" i="3"/>
  <c r="E32" i="3"/>
  <c r="E33" i="3"/>
  <c r="E34" i="3"/>
  <c r="E22" i="3"/>
  <c r="E24" i="3"/>
  <c r="E25" i="3"/>
  <c r="E26" i="3"/>
  <c r="E29" i="3"/>
  <c r="E30" i="3"/>
  <c r="E31" i="3"/>
  <c r="E21" i="3"/>
  <c r="E16" i="3"/>
  <c r="E17" i="3"/>
  <c r="E18" i="3"/>
  <c r="E19" i="3"/>
  <c r="E20" i="3"/>
  <c r="C4" i="2" l="1"/>
  <c r="E8" i="3"/>
  <c r="D49" i="4" l="1"/>
  <c r="E4" i="3" l="1"/>
  <c r="E14" i="3"/>
  <c r="E15" i="3"/>
  <c r="E13" i="3"/>
  <c r="E12" i="3"/>
  <c r="E10" i="3"/>
  <c r="E11" i="3"/>
  <c r="E9" i="3"/>
  <c r="E7" i="3"/>
  <c r="E6" i="3"/>
  <c r="E5" i="3"/>
  <c r="E3" i="3"/>
  <c r="E36" i="3" l="1"/>
  <c r="E37" i="3" s="1"/>
  <c r="E38" i="3" s="1"/>
  <c r="D50" i="4"/>
  <c r="D51" i="4" s="1"/>
  <c r="D36" i="7" l="1"/>
  <c r="E39" i="7" s="1"/>
  <c r="E40" i="7" l="1"/>
  <c r="E38" i="7"/>
  <c r="D42" i="7" s="1"/>
  <c r="D51" i="7" s="1"/>
  <c r="D53" i="7" s="1"/>
  <c r="B57" i="7" l="1"/>
  <c r="B58" i="7" s="1"/>
  <c r="B59" i="7" s="1"/>
</calcChain>
</file>

<file path=xl/comments1.xml><?xml version="1.0" encoding="utf-8"?>
<comments xmlns="http://schemas.openxmlformats.org/spreadsheetml/2006/main">
  <authors>
    <author>Cristina Restrepo Acevedo</author>
  </authors>
  <commentList>
    <comment ref="E34" authorId="0" shapeId="0">
      <text>
        <r>
          <rPr>
            <b/>
            <sz val="9"/>
            <color indexed="81"/>
            <rFont val="Tahoma"/>
            <family val="2"/>
          </rPr>
          <t>Cristina Restrepo Acevedo:</t>
        </r>
        <r>
          <rPr>
            <sz val="9"/>
            <color indexed="81"/>
            <rFont val="Tahoma"/>
            <family val="2"/>
          </rPr>
          <t xml:space="preserve">
Por solicitud de la C. de Eventos se les pagará mas por su trabajo y por tener alturas. 80.000 de salario mas mes.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Cristina Restrepo Acevedo:</t>
        </r>
        <r>
          <rPr>
            <sz val="9"/>
            <color indexed="81"/>
            <rFont val="Tahoma"/>
            <family val="2"/>
          </rPr>
          <t xml:space="preserve">
Una persona mas de aseo para las tardes</t>
        </r>
      </text>
    </comment>
  </commentList>
</comments>
</file>

<file path=xl/sharedStrings.xml><?xml version="1.0" encoding="utf-8"?>
<sst xmlns="http://schemas.openxmlformats.org/spreadsheetml/2006/main" count="259" uniqueCount="174">
  <si>
    <t>CONCEPTO</t>
  </si>
  <si>
    <t>SALARIO</t>
  </si>
  <si>
    <t>AUXILIO TRANSPORTE</t>
  </si>
  <si>
    <t>TOTAL SALARIOS</t>
  </si>
  <si>
    <t>CESANTIAS</t>
  </si>
  <si>
    <t>PRIMA DE SERVICIOS</t>
  </si>
  <si>
    <t>INTERESES A LAS CESANTIAS</t>
  </si>
  <si>
    <t>VACACIONES</t>
  </si>
  <si>
    <t>SUBTOTAL</t>
  </si>
  <si>
    <t>SALUD</t>
  </si>
  <si>
    <t>PENSIONES</t>
  </si>
  <si>
    <t>A.R.L</t>
  </si>
  <si>
    <t>CAJA DE COMPENSACION</t>
  </si>
  <si>
    <t>ICBF</t>
  </si>
  <si>
    <t>SENA</t>
  </si>
  <si>
    <t>SUBTOTAL COSTO UNITARIO</t>
  </si>
  <si>
    <t>NUMERO DE PERSONAS</t>
  </si>
  <si>
    <t>TOTAL COSTO LABORAL POR NUMERO DE PERSONAS</t>
  </si>
  <si>
    <t xml:space="preserve"> SUB TOTAL MENSUAL BASE</t>
  </si>
  <si>
    <t>INDICAR % ADMINISTRACIÓN (A)</t>
  </si>
  <si>
    <t>INDICAR % UTILIDAD (U)</t>
  </si>
  <si>
    <t>TOTAL AU</t>
  </si>
  <si>
    <t>IVA SOBRE EL AU</t>
  </si>
  <si>
    <t>TOTAL MENSUAL IVA INCLUIDO</t>
  </si>
  <si>
    <t>CAFETERÍA SIN ALTURAS</t>
  </si>
  <si>
    <t>DESCRIPCIÓN</t>
  </si>
  <si>
    <t>ESPECIFICACIONES TÉCNICAS</t>
  </si>
  <si>
    <t>CANTIDAD</t>
  </si>
  <si>
    <t>VALOR UNITARIO</t>
  </si>
  <si>
    <t>VALOR TOTAL</t>
  </si>
  <si>
    <t>Aspiradora  seco / humedo</t>
  </si>
  <si>
    <t>Aspiradora vertical con cepillo para alfombras</t>
  </si>
  <si>
    <t>Aspiradora de cepillos para alfombra</t>
  </si>
  <si>
    <t>Sopladora</t>
  </si>
  <si>
    <t>Hidrolavadora</t>
  </si>
  <si>
    <t>Máquina lavapisos</t>
  </si>
  <si>
    <t>Máquina rotativa lavapisos.</t>
  </si>
  <si>
    <t>Cepillo lavapisos</t>
  </si>
  <si>
    <t>Cepillo para máquina lavapisos</t>
  </si>
  <si>
    <t>Portapad</t>
  </si>
  <si>
    <t>Accesorio para la máquina lavapisos</t>
  </si>
  <si>
    <t>Carro de limpieza portaelementos</t>
  </si>
  <si>
    <t>Balde escurridor</t>
  </si>
  <si>
    <t xml:space="preserve"> Balde con ruedas incorporadas para el fácil arrastre o desplazamiento y con elemento escurridor de traperos. </t>
  </si>
  <si>
    <t>Carro cafetería</t>
  </si>
  <si>
    <t> Coche para portar elementos de cafetería y alimentos bebidas (vasos, platos, termos, cubiertos, etc.)</t>
  </si>
  <si>
    <t>Manguera 50m con pistola</t>
  </si>
  <si>
    <t xml:space="preserve">Extensión eléctrica </t>
  </si>
  <si>
    <t>50 metros trifásica 110v</t>
  </si>
  <si>
    <t>50 mts trifasica 220v</t>
  </si>
  <si>
    <t>Escalera de 10 peldaños</t>
  </si>
  <si>
    <t>En aluminio</t>
  </si>
  <si>
    <t>Escalera de 8 peldaños</t>
  </si>
  <si>
    <t>Escalera de 4 peldaños</t>
  </si>
  <si>
    <t>Plastica o aluminio</t>
  </si>
  <si>
    <t>Letrero piso (señalización)</t>
  </si>
  <si>
    <t> Señalización de prevención para piso húmedo y, baños cerrados o fuera de servicio.</t>
  </si>
  <si>
    <t xml:space="preserve">minimo 35 cm </t>
  </si>
  <si>
    <t>Kit de derrame</t>
  </si>
  <si>
    <t>Utilizado para limpiar fluidos</t>
  </si>
  <si>
    <t xml:space="preserve">Escurridor de piso </t>
  </si>
  <si>
    <t xml:space="preserve"> grandes superficies</t>
  </si>
  <si>
    <t>Papeleras</t>
  </si>
  <si>
    <t>Papelera plástica color gris 121 litros para bolsa 90cm x 120</t>
  </si>
  <si>
    <t>Casco con barbuquejo de 3 o 4 puntos</t>
  </si>
  <si>
    <t>Arnés</t>
  </si>
  <si>
    <t>Arnés cuerpo entero, en "X", Doble reglaje, Multiproposito, 4 argollas, Certificado, Con argollas recubiertas para evitar el Oxido.</t>
  </si>
  <si>
    <t>Eslinga posicionamiento</t>
  </si>
  <si>
    <t>Eslinga posicionamiento y restriccion, en cuerda, Posicionamiento, Longitud 1,6mt, gancho 18mm abertura, en cada extremo</t>
  </si>
  <si>
    <t>Eslinga en y con absorvedor</t>
  </si>
  <si>
    <t>Eslinga desplazamiento con reductor de impacto, en cuerda, gancho de 18 conexión al arnes y de 60mm de abertura C/extremo</t>
  </si>
  <si>
    <t>Freno</t>
  </si>
  <si>
    <t>Mosqueton</t>
  </si>
  <si>
    <t xml:space="preserve">Línea de vida </t>
  </si>
  <si>
    <t>Tramo de cuerda de alma y funda trenzada de 13mm de diametro, con ojal preformado, protector de costura, longitud 50 metros, producto certificado UNE EN 1891</t>
  </si>
  <si>
    <t>SUB TOTAL</t>
  </si>
  <si>
    <t>IVA</t>
  </si>
  <si>
    <t>TOTAL</t>
  </si>
  <si>
    <t>PRODUCTO</t>
  </si>
  <si>
    <t>CANT</t>
  </si>
  <si>
    <t xml:space="preserve">ACEITE 2 TIEMPOS </t>
  </si>
  <si>
    <t>ALCOHOL INDUSTRIAL 1900 ML</t>
  </si>
  <si>
    <t xml:space="preserve">AMBIENTADOR ELECTRICO </t>
  </si>
  <si>
    <t>AMBIENTADOR EN AEROSOL X 400CC</t>
  </si>
  <si>
    <t>ATOMIZADOR O DOSIFICADOR CON SPRAY 1 LTR</t>
  </si>
  <si>
    <t>BALDE PLASTICO 10 LTS</t>
  </si>
  <si>
    <t>BOLSA GRIS 65 X 90 CAL 0.8 (100unidades)</t>
  </si>
  <si>
    <t>BOLSA GRIS 90 X 120 CAL 0.8 (100unidades)</t>
  </si>
  <si>
    <t>BOLSA AZUL 65X90 CAL 0,8 (100unidades)</t>
  </si>
  <si>
    <t>BOLSA NEGRA 65 X 90 CAL 0.8.(100unidades)</t>
  </si>
  <si>
    <t>BOLSA ROJA 60 X 60 CAL 1.4 (100unidades)</t>
  </si>
  <si>
    <t>BOLSA VERDE 46 X 46 CAL 0.8. (100unidades)</t>
  </si>
  <si>
    <t>BOMBA PARA DESTAQUEAR BAÑOS</t>
  </si>
  <si>
    <t>CEPILLO TIPO PLANCHA PLASTICO</t>
  </si>
  <si>
    <t>CREMA LIMPIADORA Y DESENGRASANTE x 500 GR</t>
  </si>
  <si>
    <t>DESENGRASANTE JABÓN LQUIDO X 20 LTS</t>
  </si>
  <si>
    <t>DESINFECTANTE  LIMON X 20 LITROS</t>
  </si>
  <si>
    <t>DESINTEGRADOR DE MATERIA ORGANICA X 20LT</t>
  </si>
  <si>
    <t>DETERGENTE EN POLVO X 1.000 GR</t>
  </si>
  <si>
    <t>ESCOBA PLASTICA BLANDA</t>
  </si>
  <si>
    <t>ESCOBA PLASTICA DURA</t>
  </si>
  <si>
    <t>ESCOBILLON PARA ALTURAS</t>
  </si>
  <si>
    <t>ESPATULAS DE 3 PULGADAS</t>
  </si>
  <si>
    <t>FIBRA ABRASIVA DE LIMPIEZA VERDE 10 X 14 CM</t>
  </si>
  <si>
    <t>GASOLINA CORRIENTE POR 20 LITROS</t>
  </si>
  <si>
    <t>GEL AMTIBACTERIAL REF. 80520 FAMILIA</t>
  </si>
  <si>
    <t>HIPOCLORITO DE SODIO AL 13% X 20 LITROS</t>
  </si>
  <si>
    <t>JABÓN LAVAPLATOS EN CREMA 500 GRAMOS</t>
  </si>
  <si>
    <t>JABON PARA MANOS FAMILIA REF 8053 PRESENTACION 1 LITRO</t>
  </si>
  <si>
    <t>JABON PASTA AZUL X 300 GRM</t>
  </si>
  <si>
    <t>LIMPIADOR DE ACERO INOXIDABLE 3M 600 GR</t>
  </si>
  <si>
    <t>LIMPIADOR DE PISOS AROMATIZANTE X 20 LT</t>
  </si>
  <si>
    <t>LIMPIADOR DESINCRUSTANTE X 20 LT</t>
  </si>
  <si>
    <t>LIMPIAVIDRIOS  20 LITROS</t>
  </si>
  <si>
    <t>PAD 17" (ROJO,CAFE,NEGRO,BLANCO)</t>
  </si>
  <si>
    <t>PAÑO BLANCO FAMITEX semi desechable. Referencia 74301</t>
  </si>
  <si>
    <t>PAÑO DE MICRO FIBRA PARA LIMPIAR VIDRIOS</t>
  </si>
  <si>
    <t>PAPEL HIGIENICO HS X 4 rollos x 400 mts. Referencia 71107. Familia</t>
  </si>
  <si>
    <t>Recogedor plastico</t>
  </si>
  <si>
    <t>REPUESTO AMBIENTADOR ELECTRICO</t>
  </si>
  <si>
    <t>SACUDIDOR 50 X 70</t>
  </si>
  <si>
    <t>SERVILLETA FAMILIA REFERENCIA 73687 PRESENTACION CAJA 6 UNIDADES</t>
  </si>
  <si>
    <t>TELA DE HARAGAN 1,00 X 0,9 MT (TIPO TOALLA) CALIBRE GRUESO</t>
  </si>
  <si>
    <t>TRAPERO DE PABILO</t>
  </si>
  <si>
    <t>VARSOL SIN OLOR X 500 CC</t>
  </si>
  <si>
    <t>BOLSA PARA LA ASPIRADORA GRANDE (PAQUETE X10)</t>
  </si>
  <si>
    <t>BOLSAS PARA ASPIRADORA PEQUEÑA (PAQUETE X10)</t>
  </si>
  <si>
    <t>TOTAL IVA INCLUIDO</t>
  </si>
  <si>
    <t>PROPUESTA ALQUILER DE MAQUINARIA</t>
  </si>
  <si>
    <t>Doble motor. Filtro H.E.P.A. Capacidad: 30 L. Potencia 1500W. Voltaje: 110V</t>
  </si>
  <si>
    <t>Doble motor. Filtro H.E.P.A. Capacidad: 30 L. Potencia 1500W. Voltaje: 110V. Capacidad: 5,5L. Potencia 1000W. Voltaje: 110V. Diámetro de boquilla 35 mm</t>
  </si>
  <si>
    <r>
      <t>C</t>
    </r>
    <r>
      <rPr>
        <sz val="10"/>
        <color rgb="FF000000"/>
        <rFont val="Arial"/>
        <family val="2"/>
      </rPr>
      <t>audal de aire: 2x52 l/s. Vacío: 143/14,3 mbar/kPa. Capacidad del depósito: 35 l. Máxima potencia absorbida: 1650 W.  Anchura de trabajo: 660 mm. Nivel de intensidad sonora: 73 dbA. Peso neto: 72 kg. Aspirador con dos cepillos cilíndricos contrarrotativos. Limpieza rápida y eficiente de superficies enmoquetadas. Con bolsa de filtro de fácil sustitución. Asa regulable en altura.</t>
    </r>
  </si>
  <si>
    <t>Cilindrada 75,6 cc Motor 4 tiempos. Potencia 3,7 kw/ CV. Alcance horizontal: 12 m. Alcance vertical: 11 m. Peso 11 kg. Sistema antivibratorio, ergonómica, doble correa ajustable, encendido electrónico, tres rejillas de descarga, 6 posiciones dosificadoras y opción de aplicar con ULV.</t>
  </si>
  <si>
    <t>Motor: 4,7 HP. Voltaje: 220 V, 1F. Caudal de Agua: 11,5 L/min. Presión Máx. 2,000 psi. Presión de operación:  1,800 rpm. Hidrolavadora de alta presión de agua fría y eléctrica. Para la entrada de agua: 10 metros de manguera y filtro para retención de sedimentos de 60 micras. Para la salida de agua: 10 metros de manguera de alta presión. Agua de entrada: La temperatura máxima del agua de entrada a la máquina es de 60 C.</t>
  </si>
  <si>
    <t xml:space="preserve">Carro que permita llevar consigo todos los elementos requeridos durante un proceso de limpieza. Llantas que no dejan marcas en la superficie y que no generan ruidos durante el desplazamiento. Llantas traseras fijas y delanteras que giran a 360° para un mejor control del carro por parte del operario de limpieza. Bolsa resistente de vinilo con cierre lateral, elemento que facilita el vaciado de los residuos contenidos en ella. </t>
  </si>
  <si>
    <t>IVA (19%)</t>
  </si>
  <si>
    <t>Scruber, Máquina limpiadora de pisos,hombre abordo</t>
  </si>
  <si>
    <t>VALOR AGREGADO</t>
  </si>
  <si>
    <t>Supervisor adicional tiempo completo (sin restricción horaria)</t>
  </si>
  <si>
    <t>Operario de aseo sin alturas tiempo completo (sin restricción horaria)</t>
  </si>
  <si>
    <t>SI</t>
  </si>
  <si>
    <t>NO</t>
  </si>
  <si>
    <t xml:space="preserve">Marque con una X si está dispuesto a dar los siguientes valores agregados durante la ejecución del contrato </t>
  </si>
  <si>
    <t>SUPERVISOR SIN ALTURAS</t>
  </si>
  <si>
    <t xml:space="preserve">TOTAL </t>
  </si>
  <si>
    <t>ASEO Y LOGISTICA 
SIN ALTURAS</t>
  </si>
  <si>
    <t>GRAN TOTAL</t>
  </si>
  <si>
    <t>CANTIDAD HORAS/DÍA</t>
  </si>
  <si>
    <t xml:space="preserve">Este equipo deberá tener como mínimo estas características técnicas. Podrán mejorar o aumentar las especificaciones técnicas, pero en ningún momento podrán desmejorar.  cepillo 85 cm minimo- velocidad: 260 RPM -Squeegee ancho minimo 93cm. Fácil acceso: El depósito del agua sucia es perfectamente accesible, por lo que se pueden eliminar eficazmente los depósitos de suciedad que pudiera haber en el mismo. </t>
  </si>
  <si>
    <t>Plumillas para limpieza de vidrios + Mopa</t>
  </si>
  <si>
    <t>Radios comunicación interna con manos libres y cargador</t>
  </si>
  <si>
    <t>Radios de largo alcance, radio digital de dos vías DTR 720  certificación IP54 y funciona en 900 MHz.</t>
  </si>
  <si>
    <t xml:space="preserve">minimo 60 cm </t>
  </si>
  <si>
    <t>Papelera plástica color gris 53 litros para bolsa 65cm x 90</t>
  </si>
  <si>
    <t>Bloqueador, Freno o Arrestador de caídas en acero, automático, de transito en doble vía, para trabajo sobre cuerdas sintéticas de 12 a 15mm de diámetro, importado, que cumpla Resolución 1409/2012</t>
  </si>
  <si>
    <t>Mosquetón tipo eslabón, en acero, de doble seguro automático, resistencia mínima a la tensión 40KN, importado, que cumpla resolución 1409/2012</t>
  </si>
  <si>
    <t>OPCIÓN 1 - PERSONAL PARA INSTALACIONES PLAZA MAYOR CON TODOS LOS APORTES</t>
  </si>
  <si>
    <t>Personal de aseo</t>
  </si>
  <si>
    <t>Personal de aseo y logística con alturas</t>
  </si>
  <si>
    <t>Almacenista</t>
  </si>
  <si>
    <t>Mantenimiento eléctrico con alturas</t>
  </si>
  <si>
    <t>Cafetería</t>
  </si>
  <si>
    <t>Aseo medio tiempo</t>
  </si>
  <si>
    <t>Supervisores con alturas</t>
  </si>
  <si>
    <t>Turno (L - S 48 Horas)</t>
  </si>
  <si>
    <t>Turno (L - S 24 Horas)</t>
  </si>
  <si>
    <t>%</t>
  </si>
  <si>
    <t>VALOR</t>
  </si>
  <si>
    <t>Minimo proyectad0 2020</t>
  </si>
  <si>
    <t>Aux. de tte proyectado</t>
  </si>
  <si>
    <t>Personal de aseo y logística con alturas
(6 logística y 4 aseo)</t>
  </si>
  <si>
    <t>Mantenimiento obras blanca, obra gris y plomería con alturas</t>
  </si>
  <si>
    <t>OPCIÓN 2- PERSONAL PARA INSTALACIONES PLAZA MAYOR CON BENEFICION POR LEY 1819 DE 2016</t>
  </si>
  <si>
    <t>Suministro de insumos de aseo mensuales por un valor de $312.000. valorados según Anexo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</si>
</sst>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\ * #,##0_-;\-&quot;$&quot;\ * #,##0_-;_-&quot;$&quot;\ * &quot;-&quot;_-;_-@_-"/>
    <numFmt numFmtId="164" formatCode="General_)"/>
    <numFmt numFmtId="165" formatCode="&quot;$&quot;#,##0"/>
    <numFmt numFmtId="166" formatCode="_-&quot;$&quot;* #,##0.00_-;\-&quot;$&quot;* #,##0.00_-;_-&quot;$&quot;* &quot;-&quot;??_-;_-@_-"/>
    <numFmt numFmtId="167" formatCode="_(&quot;$&quot;\ * #,##0_);_(&quot;$&quot;\ * \(#,##0\);_(&quot;$&quot;\ * &quot;-&quot;??_);_(@_)"/>
    <numFmt numFmtId="168" formatCode="_-&quot;$&quot;* #,##0_-;\-&quot;$&quot;* #,##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0"/>
      <color rgb="FF403F3F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DFFE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33">
    <xf numFmtId="0" fontId="0" fillId="0" borderId="0" xfId="0"/>
    <xf numFmtId="10" fontId="3" fillId="0" borderId="7" xfId="2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2" fontId="8" fillId="2" borderId="1" xfId="1" applyFont="1" applyFill="1" applyBorder="1" applyAlignment="1">
      <alignment horizontal="center" vertical="center"/>
    </xf>
    <xf numFmtId="42" fontId="7" fillId="0" borderId="1" xfId="1" applyFont="1" applyBorder="1" applyAlignment="1">
      <alignment vertical="center"/>
    </xf>
    <xf numFmtId="0" fontId="12" fillId="4" borderId="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2" fillId="2" borderId="1" xfId="0" applyNumberFormat="1" applyFont="1" applyFill="1" applyBorder="1" applyAlignment="1">
      <alignment vertical="center"/>
    </xf>
    <xf numFmtId="42" fontId="0" fillId="0" borderId="0" xfId="0" applyNumberFormat="1"/>
    <xf numFmtId="42" fontId="7" fillId="0" borderId="15" xfId="1" applyFont="1" applyFill="1" applyBorder="1" applyAlignment="1">
      <alignment vertical="center"/>
    </xf>
    <xf numFmtId="42" fontId="0" fillId="0" borderId="1" xfId="0" applyNumberFormat="1" applyBorder="1"/>
    <xf numFmtId="0" fontId="5" fillId="3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0" fontId="9" fillId="6" borderId="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0" xfId="0" applyFont="1"/>
    <xf numFmtId="164" fontId="2" fillId="0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167" fontId="4" fillId="0" borderId="1" xfId="3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horizontal="center"/>
    </xf>
    <xf numFmtId="168" fontId="0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/>
    </xf>
    <xf numFmtId="167" fontId="4" fillId="0" borderId="11" xfId="3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left" vertical="center" wrapText="1"/>
    </xf>
    <xf numFmtId="167" fontId="4" fillId="5" borderId="1" xfId="3" applyNumberFormat="1" applyFont="1" applyFill="1" applyBorder="1" applyAlignment="1">
      <alignment horizontal="center"/>
    </xf>
    <xf numFmtId="10" fontId="4" fillId="6" borderId="1" xfId="2" applyNumberFormat="1" applyFont="1" applyFill="1" applyBorder="1" applyAlignment="1">
      <alignment horizontal="center"/>
    </xf>
    <xf numFmtId="167" fontId="4" fillId="6" borderId="1" xfId="3" applyNumberFormat="1" applyFont="1" applyFill="1" applyBorder="1" applyAlignment="1">
      <alignment horizontal="center"/>
    </xf>
    <xf numFmtId="10" fontId="4" fillId="5" borderId="1" xfId="2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15" fillId="7" borderId="18" xfId="0" applyNumberFormat="1" applyFont="1" applyFill="1" applyBorder="1" applyAlignment="1">
      <alignment horizontal="center" vertical="center" wrapText="1"/>
    </xf>
    <xf numFmtId="167" fontId="2" fillId="6" borderId="14" xfId="3" applyNumberFormat="1" applyFont="1" applyFill="1" applyBorder="1" applyAlignment="1">
      <alignment horizontal="center"/>
    </xf>
    <xf numFmtId="167" fontId="2" fillId="6" borderId="3" xfId="3" applyNumberFormat="1" applyFont="1" applyFill="1" applyBorder="1" applyAlignment="1">
      <alignment horizontal="center"/>
    </xf>
    <xf numFmtId="167" fontId="2" fillId="0" borderId="14" xfId="3" applyNumberFormat="1" applyFont="1" applyFill="1" applyBorder="1" applyAlignment="1">
      <alignment horizontal="center"/>
    </xf>
    <xf numFmtId="167" fontId="2" fillId="0" borderId="3" xfId="3" applyNumberFormat="1" applyFont="1" applyFill="1" applyBorder="1" applyAlignment="1">
      <alignment horizontal="center"/>
    </xf>
    <xf numFmtId="167" fontId="2" fillId="0" borderId="14" xfId="3" applyNumberFormat="1" applyFont="1" applyFill="1" applyBorder="1" applyAlignment="1">
      <alignment horizontal="center" vertical="center" wrapText="1"/>
    </xf>
    <xf numFmtId="167" fontId="2" fillId="0" borderId="3" xfId="3" applyNumberFormat="1" applyFont="1" applyFill="1" applyBorder="1" applyAlignment="1">
      <alignment horizontal="center" vertical="center" wrapText="1"/>
    </xf>
    <xf numFmtId="167" fontId="2" fillId="0" borderId="14" xfId="3" applyNumberFormat="1" applyFont="1" applyFill="1" applyBorder="1" applyAlignment="1">
      <alignment horizontal="center" vertical="center"/>
    </xf>
    <xf numFmtId="167" fontId="2" fillId="0" borderId="3" xfId="3" applyNumberFormat="1" applyFont="1" applyFill="1" applyBorder="1" applyAlignment="1">
      <alignment horizontal="center" vertical="center"/>
    </xf>
    <xf numFmtId="168" fontId="2" fillId="0" borderId="14" xfId="3" applyNumberFormat="1" applyFont="1" applyFill="1" applyBorder="1" applyAlignment="1">
      <alignment horizontal="distributed" vertical="distributed"/>
    </xf>
    <xf numFmtId="168" fontId="2" fillId="0" borderId="9" xfId="3" applyNumberFormat="1" applyFont="1" applyFill="1" applyBorder="1" applyAlignment="1">
      <alignment horizontal="distributed" vertical="distributed"/>
    </xf>
    <xf numFmtId="168" fontId="2" fillId="0" borderId="3" xfId="3" applyNumberFormat="1" applyFont="1" applyFill="1" applyBorder="1" applyAlignment="1">
      <alignment horizontal="distributed" vertical="distributed"/>
    </xf>
    <xf numFmtId="10" fontId="0" fillId="8" borderId="14" xfId="2" applyNumberFormat="1" applyFont="1" applyFill="1" applyBorder="1" applyAlignment="1">
      <alignment horizontal="center"/>
    </xf>
    <xf numFmtId="10" fontId="0" fillId="8" borderId="9" xfId="2" applyNumberFormat="1" applyFont="1" applyFill="1" applyBorder="1" applyAlignment="1">
      <alignment horizontal="center"/>
    </xf>
    <xf numFmtId="10" fontId="0" fillId="8" borderId="3" xfId="2" applyNumberFormat="1" applyFont="1" applyFill="1" applyBorder="1" applyAlignment="1">
      <alignment horizontal="center"/>
    </xf>
    <xf numFmtId="168" fontId="2" fillId="2" borderId="14" xfId="3" applyNumberFormat="1" applyFont="1" applyFill="1" applyBorder="1" applyAlignment="1">
      <alignment horizontal="left"/>
    </xf>
    <xf numFmtId="168" fontId="2" fillId="2" borderId="9" xfId="3" applyNumberFormat="1" applyFont="1" applyFill="1" applyBorder="1" applyAlignment="1">
      <alignment horizontal="left"/>
    </xf>
    <xf numFmtId="168" fontId="2" fillId="2" borderId="3" xfId="3" applyNumberFormat="1" applyFont="1" applyFill="1" applyBorder="1" applyAlignment="1">
      <alignment horizontal="left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7" fontId="17" fillId="0" borderId="14" xfId="3" applyNumberFormat="1" applyFont="1" applyFill="1" applyBorder="1" applyAlignment="1">
      <alignment horizontal="center" vertical="center" wrapText="1"/>
    </xf>
    <xf numFmtId="167" fontId="17" fillId="0" borderId="3" xfId="3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5" fillId="7" borderId="0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7" fontId="2" fillId="0" borderId="1" xfId="3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7" fontId="2" fillId="0" borderId="1" xfId="3" applyNumberFormat="1" applyFont="1" applyFill="1" applyBorder="1" applyAlignment="1">
      <alignment horizontal="center" vertical="center" wrapText="1"/>
    </xf>
    <xf numFmtId="167" fontId="2" fillId="0" borderId="1" xfId="3" applyNumberFormat="1" applyFont="1" applyFill="1" applyBorder="1" applyAlignment="1">
      <alignment horizontal="center" vertical="center"/>
    </xf>
    <xf numFmtId="168" fontId="2" fillId="0" borderId="1" xfId="3" applyNumberFormat="1" applyFont="1" applyFill="1" applyBorder="1" applyAlignment="1">
      <alignment horizontal="distributed" vertical="distributed"/>
    </xf>
    <xf numFmtId="10" fontId="0" fillId="8" borderId="1" xfId="2" applyNumberFormat="1" applyFont="1" applyFill="1" applyBorder="1" applyAlignment="1">
      <alignment horizontal="center"/>
    </xf>
    <xf numFmtId="168" fontId="2" fillId="2" borderId="1" xfId="3" applyNumberFormat="1" applyFont="1" applyFill="1" applyBorder="1" applyAlignment="1">
      <alignment horizontal="left"/>
    </xf>
    <xf numFmtId="164" fontId="17" fillId="6" borderId="14" xfId="0" applyNumberFormat="1" applyFont="1" applyFill="1" applyBorder="1" applyAlignment="1">
      <alignment horizontal="center" vertical="center" wrapText="1"/>
    </xf>
    <xf numFmtId="164" fontId="17" fillId="6" borderId="3" xfId="0" applyNumberFormat="1" applyFont="1" applyFill="1" applyBorder="1" applyAlignment="1">
      <alignment horizontal="center" vertical="center" wrapText="1"/>
    </xf>
    <xf numFmtId="167" fontId="17" fillId="0" borderId="1" xfId="3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7" fillId="6" borderId="1" xfId="0" applyNumberFormat="1" applyFont="1" applyFill="1" applyBorder="1" applyAlignment="1">
      <alignment horizontal="center" vertical="center" wrapText="1"/>
    </xf>
    <xf numFmtId="42" fontId="2" fillId="0" borderId="14" xfId="0" applyNumberFormat="1" applyFont="1" applyBorder="1"/>
    <xf numFmtId="0" fontId="2" fillId="0" borderId="9" xfId="0" applyFont="1" applyBorder="1"/>
    <xf numFmtId="0" fontId="2" fillId="0" borderId="3" xfId="0" applyFont="1" applyBorder="1"/>
    <xf numFmtId="0" fontId="0" fillId="0" borderId="1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5" fillId="3" borderId="1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left" vertical="center" wrapText="1"/>
    </xf>
    <xf numFmtId="164" fontId="0" fillId="0" borderId="3" xfId="0" applyNumberFormat="1" applyFont="1" applyFill="1" applyBorder="1" applyAlignment="1">
      <alignment horizontal="left" vertical="center" wrapText="1"/>
    </xf>
    <xf numFmtId="0" fontId="2" fillId="0" borderId="14" xfId="0" applyFont="1" applyBorder="1"/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</cellXfs>
  <cellStyles count="4">
    <cellStyle name="Moneda [0]" xfId="1" builtinId="7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9"/>
  <sheetViews>
    <sheetView topLeftCell="B1" zoomScale="90" zoomScaleNormal="90" workbookViewId="0">
      <selection activeCell="N2" sqref="N2:O2"/>
    </sheetView>
  </sheetViews>
  <sheetFormatPr baseColWidth="10" defaultRowHeight="15" x14ac:dyDescent="0.25"/>
  <cols>
    <col min="1" max="1" width="44.85546875" style="45" customWidth="1"/>
    <col min="2" max="2" width="34.5703125" style="45" customWidth="1"/>
    <col min="3" max="3" width="11.140625" style="45" bestFit="1" customWidth="1"/>
    <col min="4" max="4" width="11.85546875" style="45" bestFit="1" customWidth="1"/>
    <col min="5" max="5" width="25.85546875" style="45" customWidth="1"/>
    <col min="6" max="6" width="7.7109375" style="45" bestFit="1" customWidth="1"/>
    <col min="7" max="7" width="11.140625" style="45" bestFit="1" customWidth="1"/>
    <col min="8" max="8" width="7.7109375" style="45" bestFit="1" customWidth="1"/>
    <col min="9" max="9" width="12.7109375" style="45" bestFit="1" customWidth="1"/>
    <col min="10" max="10" width="7.7109375" style="45" bestFit="1" customWidth="1"/>
    <col min="11" max="11" width="12.7109375" style="45" bestFit="1" customWidth="1"/>
    <col min="12" max="12" width="7.7109375" style="45" bestFit="1" customWidth="1"/>
    <col min="13" max="13" width="12.7109375" style="45" bestFit="1" customWidth="1"/>
    <col min="14" max="14" width="7.7109375" style="45" bestFit="1" customWidth="1"/>
    <col min="15" max="15" width="12.7109375" style="45" bestFit="1" customWidth="1"/>
    <col min="16" max="16" width="7.7109375" style="45" bestFit="1" customWidth="1"/>
    <col min="17" max="17" width="12.7109375" style="45" bestFit="1" customWidth="1"/>
    <col min="18" max="16384" width="11.42578125" style="45"/>
  </cols>
  <sheetData>
    <row r="1" spans="1:17" ht="15" customHeight="1" x14ac:dyDescent="0.25">
      <c r="A1" s="70" t="s">
        <v>156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52.5" customHeight="1" x14ac:dyDescent="0.25">
      <c r="A2" s="46"/>
      <c r="B2" s="68" t="s">
        <v>157</v>
      </c>
      <c r="C2" s="69"/>
      <c r="D2" s="68" t="s">
        <v>158</v>
      </c>
      <c r="E2" s="69"/>
      <c r="F2" s="68" t="s">
        <v>159</v>
      </c>
      <c r="G2" s="69"/>
      <c r="H2" s="68" t="s">
        <v>171</v>
      </c>
      <c r="I2" s="69"/>
      <c r="J2" s="68" t="s">
        <v>160</v>
      </c>
      <c r="K2" s="69"/>
      <c r="L2" s="68" t="s">
        <v>161</v>
      </c>
      <c r="M2" s="69"/>
      <c r="N2" s="68" t="s">
        <v>162</v>
      </c>
      <c r="O2" s="69"/>
      <c r="P2" s="68" t="s">
        <v>163</v>
      </c>
      <c r="Q2" s="69"/>
    </row>
    <row r="3" spans="1:17" ht="15" customHeight="1" x14ac:dyDescent="0.25">
      <c r="A3" s="66" t="s">
        <v>0</v>
      </c>
      <c r="B3" s="68" t="s">
        <v>164</v>
      </c>
      <c r="C3" s="69"/>
      <c r="D3" s="68" t="s">
        <v>164</v>
      </c>
      <c r="E3" s="69"/>
      <c r="F3" s="68" t="s">
        <v>164</v>
      </c>
      <c r="G3" s="69"/>
      <c r="H3" s="68" t="s">
        <v>164</v>
      </c>
      <c r="I3" s="69"/>
      <c r="J3" s="68" t="s">
        <v>164</v>
      </c>
      <c r="K3" s="69"/>
      <c r="L3" s="68" t="s">
        <v>164</v>
      </c>
      <c r="M3" s="69"/>
      <c r="N3" s="68" t="s">
        <v>165</v>
      </c>
      <c r="O3" s="69"/>
      <c r="P3" s="68" t="s">
        <v>164</v>
      </c>
      <c r="Q3" s="69"/>
    </row>
    <row r="4" spans="1:17" x14ac:dyDescent="0.25">
      <c r="A4" s="67"/>
      <c r="B4" s="47" t="s">
        <v>166</v>
      </c>
      <c r="C4" s="47" t="s">
        <v>167</v>
      </c>
      <c r="D4" s="47" t="s">
        <v>166</v>
      </c>
      <c r="E4" s="47" t="s">
        <v>167</v>
      </c>
      <c r="F4" s="47" t="s">
        <v>166</v>
      </c>
      <c r="G4" s="47" t="s">
        <v>167</v>
      </c>
      <c r="H4" s="47" t="s">
        <v>166</v>
      </c>
      <c r="I4" s="47" t="s">
        <v>167</v>
      </c>
      <c r="J4" s="47" t="s">
        <v>166</v>
      </c>
      <c r="K4" s="47" t="s">
        <v>167</v>
      </c>
      <c r="L4" s="47" t="s">
        <v>166</v>
      </c>
      <c r="M4" s="47" t="s">
        <v>167</v>
      </c>
      <c r="N4" s="47" t="s">
        <v>166</v>
      </c>
      <c r="O4" s="47" t="s">
        <v>167</v>
      </c>
      <c r="P4" s="47" t="s">
        <v>166</v>
      </c>
      <c r="Q4" s="47" t="s">
        <v>167</v>
      </c>
    </row>
    <row r="5" spans="1:17" x14ac:dyDescent="0.25">
      <c r="A5" s="48" t="s">
        <v>1</v>
      </c>
      <c r="B5" s="49"/>
      <c r="C5" s="50">
        <f>T31</f>
        <v>877803</v>
      </c>
      <c r="D5" s="49"/>
      <c r="E5" s="50">
        <f>C5+80000</f>
        <v>957803</v>
      </c>
      <c r="F5" s="49"/>
      <c r="G5" s="50">
        <f>917833*1.06</f>
        <v>972902.9800000001</v>
      </c>
      <c r="H5" s="49"/>
      <c r="I5" s="50">
        <f>1020950*1.06</f>
        <v>1082207</v>
      </c>
      <c r="J5" s="49"/>
      <c r="K5" s="50">
        <f>1077077*1.06</f>
        <v>1141701.6200000001</v>
      </c>
      <c r="L5" s="49"/>
      <c r="M5" s="50">
        <f>1074220*1.06</f>
        <v>1138673.2</v>
      </c>
      <c r="N5" s="49"/>
      <c r="O5" s="50">
        <f>414058*1.06</f>
        <v>438901.48000000004</v>
      </c>
      <c r="P5" s="49"/>
      <c r="Q5" s="50">
        <f>1438080*1.06</f>
        <v>1524364.8</v>
      </c>
    </row>
    <row r="6" spans="1:17" x14ac:dyDescent="0.25">
      <c r="A6" s="48" t="s">
        <v>2</v>
      </c>
      <c r="B6" s="49"/>
      <c r="C6" s="50">
        <f>U31</f>
        <v>102854</v>
      </c>
      <c r="D6" s="49"/>
      <c r="E6" s="50">
        <f>U31</f>
        <v>102854</v>
      </c>
      <c r="F6" s="49"/>
      <c r="G6" s="50">
        <f>U31</f>
        <v>102854</v>
      </c>
      <c r="H6" s="49"/>
      <c r="I6" s="50">
        <f>U31</f>
        <v>102854</v>
      </c>
      <c r="J6" s="49"/>
      <c r="K6" s="50">
        <f>U31</f>
        <v>102854</v>
      </c>
      <c r="L6" s="49"/>
      <c r="M6" s="50">
        <f>U31</f>
        <v>102854</v>
      </c>
      <c r="N6" s="49"/>
      <c r="O6" s="50">
        <f>U31</f>
        <v>102854</v>
      </c>
      <c r="P6" s="49"/>
      <c r="Q6" s="50">
        <f>U31</f>
        <v>102854</v>
      </c>
    </row>
    <row r="7" spans="1:17" x14ac:dyDescent="0.25">
      <c r="A7" s="51" t="s">
        <v>3</v>
      </c>
      <c r="B7" s="71">
        <f>+C5+C6</f>
        <v>980657</v>
      </c>
      <c r="C7" s="72"/>
      <c r="D7" s="73">
        <f>+E5+E6</f>
        <v>1060657</v>
      </c>
      <c r="E7" s="74"/>
      <c r="F7" s="73">
        <f>+G5+G6</f>
        <v>1075756.98</v>
      </c>
      <c r="G7" s="74"/>
      <c r="H7" s="73">
        <f>+I5+I6</f>
        <v>1185061</v>
      </c>
      <c r="I7" s="74"/>
      <c r="J7" s="73">
        <f>+K5+K6</f>
        <v>1244555.6200000001</v>
      </c>
      <c r="K7" s="74"/>
      <c r="L7" s="73">
        <f>+M5+M6</f>
        <v>1241527.2</v>
      </c>
      <c r="M7" s="74"/>
      <c r="N7" s="71">
        <f>+O5+O6</f>
        <v>541755.48</v>
      </c>
      <c r="O7" s="72"/>
      <c r="P7" s="73">
        <f>+Q5+Q6</f>
        <v>1627218.8</v>
      </c>
      <c r="Q7" s="74"/>
    </row>
    <row r="8" spans="1:17" x14ac:dyDescent="0.25">
      <c r="A8" s="48" t="s">
        <v>4</v>
      </c>
      <c r="B8" s="52">
        <v>8.3299999999999999E-2</v>
      </c>
      <c r="C8" s="50">
        <f>+B8*$B$7</f>
        <v>81688.728099999993</v>
      </c>
      <c r="D8" s="52">
        <v>8.3299999999999999E-2</v>
      </c>
      <c r="E8" s="50">
        <f>+D8*$D$7</f>
        <v>88352.728099999993</v>
      </c>
      <c r="F8" s="52">
        <v>8.3299999999999999E-2</v>
      </c>
      <c r="G8" s="50">
        <f>+F8*$F$7</f>
        <v>89610.556433999998</v>
      </c>
      <c r="H8" s="52">
        <v>8.3299999999999999E-2</v>
      </c>
      <c r="I8" s="50">
        <f>+H8*$H$7</f>
        <v>98715.581300000005</v>
      </c>
      <c r="J8" s="52">
        <v>8.3299999999999999E-2</v>
      </c>
      <c r="K8" s="50">
        <f>+J8*$J$7</f>
        <v>103671.48314600001</v>
      </c>
      <c r="L8" s="52">
        <v>8.3299999999999999E-2</v>
      </c>
      <c r="M8" s="50">
        <f>+L8*$L$7</f>
        <v>103419.21575999999</v>
      </c>
      <c r="N8" s="63">
        <v>8.3299999999999999E-2</v>
      </c>
      <c r="O8" s="64">
        <f>+N8*$N$7</f>
        <v>45128.231483999996</v>
      </c>
      <c r="P8" s="52">
        <v>8.3299999999999999E-2</v>
      </c>
      <c r="Q8" s="50">
        <f>+P8*$P$7</f>
        <v>135547.32604000001</v>
      </c>
    </row>
    <row r="9" spans="1:17" x14ac:dyDescent="0.25">
      <c r="A9" s="48" t="s">
        <v>5</v>
      </c>
      <c r="B9" s="52">
        <v>8.3299999999999999E-2</v>
      </c>
      <c r="C9" s="50">
        <f>+B9*$B$7</f>
        <v>81688.728099999993</v>
      </c>
      <c r="D9" s="52">
        <v>8.3299999999999999E-2</v>
      </c>
      <c r="E9" s="50">
        <f>+D9*$D$7</f>
        <v>88352.728099999993</v>
      </c>
      <c r="F9" s="52">
        <v>8.3299999999999999E-2</v>
      </c>
      <c r="G9" s="50">
        <f>+F9*$F$7</f>
        <v>89610.556433999998</v>
      </c>
      <c r="H9" s="52">
        <v>8.3299999999999999E-2</v>
      </c>
      <c r="I9" s="50">
        <f>+H9*$H$7</f>
        <v>98715.581300000005</v>
      </c>
      <c r="J9" s="52">
        <v>8.3299999999999999E-2</v>
      </c>
      <c r="K9" s="50">
        <f>+J9*$J$7</f>
        <v>103671.48314600001</v>
      </c>
      <c r="L9" s="52">
        <v>8.3299999999999999E-2</v>
      </c>
      <c r="M9" s="50">
        <f>+L9*$L$7</f>
        <v>103419.21575999999</v>
      </c>
      <c r="N9" s="63">
        <v>8.3299999999999999E-2</v>
      </c>
      <c r="O9" s="64">
        <f>+N9*$N$7</f>
        <v>45128.231483999996</v>
      </c>
      <c r="P9" s="52">
        <v>8.3299999999999999E-2</v>
      </c>
      <c r="Q9" s="50">
        <f>+P9*$P$7</f>
        <v>135547.32604000001</v>
      </c>
    </row>
    <row r="10" spans="1:17" x14ac:dyDescent="0.25">
      <c r="A10" s="48" t="s">
        <v>6</v>
      </c>
      <c r="B10" s="52">
        <v>0.01</v>
      </c>
      <c r="C10" s="50">
        <f>+B10*$B$7</f>
        <v>9806.57</v>
      </c>
      <c r="D10" s="52">
        <v>0.01</v>
      </c>
      <c r="E10" s="50">
        <f>+D10*$D$7</f>
        <v>10606.57</v>
      </c>
      <c r="F10" s="52">
        <v>0.01</v>
      </c>
      <c r="G10" s="50">
        <f>+F10*$F$7</f>
        <v>10757.569799999999</v>
      </c>
      <c r="H10" s="52">
        <v>0.01</v>
      </c>
      <c r="I10" s="50">
        <f>+H10*$H$7</f>
        <v>11850.61</v>
      </c>
      <c r="J10" s="52">
        <v>0.01</v>
      </c>
      <c r="K10" s="50">
        <f>+J10*$J$7</f>
        <v>12445.556200000001</v>
      </c>
      <c r="L10" s="52">
        <v>0.01</v>
      </c>
      <c r="M10" s="50">
        <f>+L10*$L$7</f>
        <v>12415.271999999999</v>
      </c>
      <c r="N10" s="63">
        <v>0.01</v>
      </c>
      <c r="O10" s="64">
        <f>+N10*$N$7</f>
        <v>5417.5547999999999</v>
      </c>
      <c r="P10" s="52">
        <v>0.01</v>
      </c>
      <c r="Q10" s="50">
        <f>+P10*$P$7</f>
        <v>16272.188</v>
      </c>
    </row>
    <row r="11" spans="1:17" x14ac:dyDescent="0.25">
      <c r="A11" s="48" t="s">
        <v>7</v>
      </c>
      <c r="B11" s="52">
        <v>4.1700000000000001E-2</v>
      </c>
      <c r="C11" s="50">
        <f>+B11*C5</f>
        <v>36604.3851</v>
      </c>
      <c r="D11" s="52">
        <v>4.1700000000000001E-2</v>
      </c>
      <c r="E11" s="50">
        <f>+D11*E5</f>
        <v>39940.3851</v>
      </c>
      <c r="F11" s="52">
        <v>4.1700000000000001E-2</v>
      </c>
      <c r="G11" s="50">
        <f>+F11*G5</f>
        <v>40570.054266000006</v>
      </c>
      <c r="H11" s="52">
        <v>4.1700000000000001E-2</v>
      </c>
      <c r="I11" s="50">
        <f>+H11*I5</f>
        <v>45128.031900000002</v>
      </c>
      <c r="J11" s="52">
        <v>4.1700000000000001E-2</v>
      </c>
      <c r="K11" s="50">
        <f>+J11*K5</f>
        <v>47608.957554000008</v>
      </c>
      <c r="L11" s="52">
        <v>4.1700000000000001E-2</v>
      </c>
      <c r="M11" s="50">
        <f>+L11*M5</f>
        <v>47482.672440000002</v>
      </c>
      <c r="N11" s="63">
        <v>4.1700000000000001E-2</v>
      </c>
      <c r="O11" s="64">
        <f>+N11*O5</f>
        <v>18302.191716000001</v>
      </c>
      <c r="P11" s="52">
        <v>4.1700000000000001E-2</v>
      </c>
      <c r="Q11" s="50">
        <f>+P11*Q5</f>
        <v>63566.012160000006</v>
      </c>
    </row>
    <row r="12" spans="1:17" x14ac:dyDescent="0.25">
      <c r="A12" s="51" t="s">
        <v>8</v>
      </c>
      <c r="B12" s="73">
        <f>SUM(C8:C11)</f>
        <v>209788.41129999998</v>
      </c>
      <c r="C12" s="74"/>
      <c r="D12" s="73">
        <f>+SUM(E8:E11)</f>
        <v>227252.41129999998</v>
      </c>
      <c r="E12" s="74"/>
      <c r="F12" s="73">
        <f>+SUM(G8:G11)</f>
        <v>230548.73693399999</v>
      </c>
      <c r="G12" s="74"/>
      <c r="H12" s="73">
        <f>+SUM(I8:I11)</f>
        <v>254409.80450000003</v>
      </c>
      <c r="I12" s="74"/>
      <c r="J12" s="73">
        <f>+SUM(K8:K11)</f>
        <v>267397.48004600004</v>
      </c>
      <c r="K12" s="74"/>
      <c r="L12" s="73">
        <f>+SUM(M8:M11)</f>
        <v>266736.37595999998</v>
      </c>
      <c r="M12" s="74"/>
      <c r="N12" s="71">
        <f>SUM(O8:O11)</f>
        <v>113976.20948399999</v>
      </c>
      <c r="O12" s="72"/>
      <c r="P12" s="73">
        <f>SUM(Q8:Q11)</f>
        <v>350932.85224000004</v>
      </c>
      <c r="Q12" s="74"/>
    </row>
    <row r="13" spans="1:17" x14ac:dyDescent="0.25">
      <c r="A13" s="48" t="s">
        <v>9</v>
      </c>
      <c r="B13" s="52">
        <v>8.5000000000000006E-2</v>
      </c>
      <c r="C13" s="50">
        <f t="shared" ref="C13:C18" si="0">+B13*$C$5</f>
        <v>74613.255000000005</v>
      </c>
      <c r="D13" s="52">
        <v>8.5000000000000006E-2</v>
      </c>
      <c r="E13" s="50">
        <f t="shared" ref="E13:E18" si="1">+D13*$E$5</f>
        <v>81413.255000000005</v>
      </c>
      <c r="F13" s="52">
        <v>8.5000000000000006E-2</v>
      </c>
      <c r="G13" s="50">
        <f t="shared" ref="G13:G18" si="2">+F13*$G$5</f>
        <v>82696.753300000011</v>
      </c>
      <c r="H13" s="52">
        <v>8.5000000000000006E-2</v>
      </c>
      <c r="I13" s="50">
        <f>+H13*$I$5</f>
        <v>91987.595000000001</v>
      </c>
      <c r="J13" s="52">
        <v>8.5000000000000006E-2</v>
      </c>
      <c r="K13" s="50">
        <f>+J13*$K$5</f>
        <v>97044.637700000021</v>
      </c>
      <c r="L13" s="52">
        <v>8.5000000000000006E-2</v>
      </c>
      <c r="M13" s="50">
        <f>+L13*$M$5</f>
        <v>96787.222000000009</v>
      </c>
      <c r="N13" s="63">
        <v>8.5000000000000006E-2</v>
      </c>
      <c r="O13" s="64">
        <f>+N13*$O$5</f>
        <v>37306.625800000009</v>
      </c>
      <c r="P13" s="52">
        <v>8.5000000000000006E-2</v>
      </c>
      <c r="Q13" s="50">
        <f t="shared" ref="Q13:Q18" si="3">+P13*$Q$5</f>
        <v>129571.00800000002</v>
      </c>
    </row>
    <row r="14" spans="1:17" x14ac:dyDescent="0.25">
      <c r="A14" s="48" t="s">
        <v>10</v>
      </c>
      <c r="B14" s="52">
        <v>0.12</v>
      </c>
      <c r="C14" s="50">
        <f t="shared" si="0"/>
        <v>105336.36</v>
      </c>
      <c r="D14" s="52">
        <v>0.12</v>
      </c>
      <c r="E14" s="50">
        <f t="shared" si="1"/>
        <v>114936.36</v>
      </c>
      <c r="F14" s="52">
        <v>0.12</v>
      </c>
      <c r="G14" s="50">
        <f t="shared" si="2"/>
        <v>116748.3576</v>
      </c>
      <c r="H14" s="52">
        <v>0.12</v>
      </c>
      <c r="I14" s="50">
        <f>+H14*$I$5</f>
        <v>129864.84</v>
      </c>
      <c r="J14" s="52">
        <v>0.12</v>
      </c>
      <c r="K14" s="50">
        <f>+J14*$K$5</f>
        <v>137004.19440000001</v>
      </c>
      <c r="L14" s="52">
        <v>0.12</v>
      </c>
      <c r="M14" s="50">
        <f>+L14*$M$5</f>
        <v>136640.78399999999</v>
      </c>
      <c r="N14" s="63">
        <v>0.12</v>
      </c>
      <c r="O14" s="64">
        <f>+N14*$O$5</f>
        <v>52668.177600000003</v>
      </c>
      <c r="P14" s="52">
        <v>0.12</v>
      </c>
      <c r="Q14" s="50">
        <f t="shared" si="3"/>
        <v>182923.77600000001</v>
      </c>
    </row>
    <row r="15" spans="1:17" x14ac:dyDescent="0.25">
      <c r="A15" s="48" t="s">
        <v>11</v>
      </c>
      <c r="B15" s="52">
        <v>1.044E-2</v>
      </c>
      <c r="C15" s="50">
        <f t="shared" si="0"/>
        <v>9164.26332</v>
      </c>
      <c r="D15" s="52">
        <v>6.9599999999999995E-2</v>
      </c>
      <c r="E15" s="50">
        <f t="shared" si="1"/>
        <v>66663.088799999998</v>
      </c>
      <c r="F15" s="52">
        <v>1.044E-2</v>
      </c>
      <c r="G15" s="50">
        <f t="shared" si="2"/>
        <v>10157.107111200001</v>
      </c>
      <c r="H15" s="52">
        <v>6.9599999999999995E-2</v>
      </c>
      <c r="I15" s="50">
        <f t="shared" ref="I15:I16" si="4">+H15*$I$5</f>
        <v>75321.607199999999</v>
      </c>
      <c r="J15" s="52">
        <v>6.9599999999999995E-2</v>
      </c>
      <c r="K15" s="50">
        <f>+J15*$K$5</f>
        <v>79462.432752000008</v>
      </c>
      <c r="L15" s="52">
        <v>1.044E-2</v>
      </c>
      <c r="M15" s="50">
        <f>+L15*$M$5</f>
        <v>11887.748207999999</v>
      </c>
      <c r="N15" s="63">
        <v>1.044E-2</v>
      </c>
      <c r="O15" s="64">
        <f>+N15*$O$5</f>
        <v>4582.1314511999999</v>
      </c>
      <c r="P15" s="52">
        <v>6.9599999999999995E-2</v>
      </c>
      <c r="Q15" s="50">
        <f t="shared" si="3"/>
        <v>106095.79007999999</v>
      </c>
    </row>
    <row r="16" spans="1:17" x14ac:dyDescent="0.25">
      <c r="A16" s="48" t="s">
        <v>12</v>
      </c>
      <c r="B16" s="52">
        <v>0.04</v>
      </c>
      <c r="C16" s="50">
        <f t="shared" si="0"/>
        <v>35112.120000000003</v>
      </c>
      <c r="D16" s="52">
        <v>0.04</v>
      </c>
      <c r="E16" s="50">
        <f t="shared" si="1"/>
        <v>38312.120000000003</v>
      </c>
      <c r="F16" s="52">
        <v>0.04</v>
      </c>
      <c r="G16" s="50">
        <f t="shared" si="2"/>
        <v>38916.119200000008</v>
      </c>
      <c r="H16" s="52">
        <v>0.04</v>
      </c>
      <c r="I16" s="50">
        <f t="shared" si="4"/>
        <v>43288.28</v>
      </c>
      <c r="J16" s="52">
        <v>0.04</v>
      </c>
      <c r="K16" s="50">
        <f t="shared" ref="K16:K18" si="5">+J16*$K$5</f>
        <v>45668.064800000007</v>
      </c>
      <c r="L16" s="52">
        <v>0.04</v>
      </c>
      <c r="M16" s="50">
        <f t="shared" ref="M16:M18" si="6">+L16*$M$5</f>
        <v>45546.928</v>
      </c>
      <c r="N16" s="52">
        <v>0.04</v>
      </c>
      <c r="O16" s="50">
        <f t="shared" ref="O16:O18" si="7">+N16*$O$5</f>
        <v>17556.059200000003</v>
      </c>
      <c r="P16" s="52">
        <v>0.04</v>
      </c>
      <c r="Q16" s="50">
        <f t="shared" si="3"/>
        <v>60974.592000000004</v>
      </c>
    </row>
    <row r="17" spans="1:21" x14ac:dyDescent="0.25">
      <c r="A17" s="48" t="s">
        <v>13</v>
      </c>
      <c r="B17" s="52">
        <v>0.03</v>
      </c>
      <c r="C17" s="50">
        <f>+B17*$C$5</f>
        <v>26334.09</v>
      </c>
      <c r="D17" s="52">
        <v>0.03</v>
      </c>
      <c r="E17" s="50">
        <f>+D17*$E$5</f>
        <v>28734.09</v>
      </c>
      <c r="F17" s="52">
        <v>0.03</v>
      </c>
      <c r="G17" s="50">
        <f>+F17*$G$5</f>
        <v>29187.089400000001</v>
      </c>
      <c r="H17" s="52">
        <v>0.03</v>
      </c>
      <c r="I17" s="50">
        <f>+H17*$I$5</f>
        <v>32466.21</v>
      </c>
      <c r="J17" s="52">
        <v>0.03</v>
      </c>
      <c r="K17" s="50">
        <f>+J17*$K$5</f>
        <v>34251.048600000002</v>
      </c>
      <c r="L17" s="52">
        <v>0.03</v>
      </c>
      <c r="M17" s="50">
        <f t="shared" si="6"/>
        <v>34160.195999999996</v>
      </c>
      <c r="N17" s="52">
        <v>0.03</v>
      </c>
      <c r="O17" s="50">
        <f t="shared" si="7"/>
        <v>13167.044400000001</v>
      </c>
      <c r="P17" s="52">
        <v>0.03</v>
      </c>
      <c r="Q17" s="50">
        <f t="shared" si="3"/>
        <v>45730.944000000003</v>
      </c>
    </row>
    <row r="18" spans="1:21" x14ac:dyDescent="0.25">
      <c r="A18" s="48" t="s">
        <v>14</v>
      </c>
      <c r="B18" s="52">
        <v>0.02</v>
      </c>
      <c r="C18" s="50">
        <f t="shared" si="0"/>
        <v>17556.060000000001</v>
      </c>
      <c r="D18" s="52">
        <v>0.02</v>
      </c>
      <c r="E18" s="50">
        <f t="shared" si="1"/>
        <v>19156.060000000001</v>
      </c>
      <c r="F18" s="52">
        <v>0.02</v>
      </c>
      <c r="G18" s="50">
        <f t="shared" si="2"/>
        <v>19458.059600000004</v>
      </c>
      <c r="H18" s="52">
        <v>0.02</v>
      </c>
      <c r="I18" s="50">
        <f>+H18*$I$5</f>
        <v>21644.14</v>
      </c>
      <c r="J18" s="52">
        <v>0.02</v>
      </c>
      <c r="K18" s="50">
        <f t="shared" si="5"/>
        <v>22834.032400000004</v>
      </c>
      <c r="L18" s="52">
        <v>0.02</v>
      </c>
      <c r="M18" s="50">
        <f t="shared" si="6"/>
        <v>22773.464</v>
      </c>
      <c r="N18" s="52">
        <v>0.02</v>
      </c>
      <c r="O18" s="50">
        <f t="shared" si="7"/>
        <v>8778.0296000000017</v>
      </c>
      <c r="P18" s="52">
        <v>0.02</v>
      </c>
      <c r="Q18" s="50">
        <f t="shared" si="3"/>
        <v>30487.296000000002</v>
      </c>
    </row>
    <row r="19" spans="1:21" x14ac:dyDescent="0.25">
      <c r="A19" s="51" t="s">
        <v>8</v>
      </c>
      <c r="B19" s="77">
        <f>SUM(C13:C18)</f>
        <v>268116.14831999998</v>
      </c>
      <c r="C19" s="78"/>
      <c r="D19" s="77">
        <f>+SUM(E13:E18)</f>
        <v>349214.97380000004</v>
      </c>
      <c r="E19" s="78"/>
      <c r="F19" s="73">
        <f>+SUM(G13:G18)</f>
        <v>297163.48621120001</v>
      </c>
      <c r="G19" s="74"/>
      <c r="H19" s="73">
        <f>+SUM(I13:I18)</f>
        <v>394572.67220000009</v>
      </c>
      <c r="I19" s="74"/>
      <c r="J19" s="73">
        <f>+SUM(K13:K18)</f>
        <v>416264.41065200005</v>
      </c>
      <c r="K19" s="74"/>
      <c r="L19" s="73">
        <f>+SUM(M13:M18)</f>
        <v>347796.34220799996</v>
      </c>
      <c r="M19" s="74"/>
      <c r="N19" s="73">
        <f>SUM(O13:O18)</f>
        <v>134058.06805120001</v>
      </c>
      <c r="O19" s="74"/>
      <c r="P19" s="73">
        <f>SUM(Q13:Q18)</f>
        <v>555783.40607999999</v>
      </c>
      <c r="Q19" s="74"/>
    </row>
    <row r="20" spans="1:21" x14ac:dyDescent="0.25">
      <c r="A20" s="51" t="s">
        <v>15</v>
      </c>
      <c r="B20" s="75">
        <f>+B7+B12+B19</f>
        <v>1458561.55962</v>
      </c>
      <c r="C20" s="76"/>
      <c r="D20" s="75">
        <f>+D7+D12+D19</f>
        <v>1637124.3851000001</v>
      </c>
      <c r="E20" s="76"/>
      <c r="F20" s="75">
        <f>+F7+F12+F19</f>
        <v>1603469.2031451999</v>
      </c>
      <c r="G20" s="76"/>
      <c r="H20" s="75">
        <f>+H7+H12+H19</f>
        <v>1834043.4767000002</v>
      </c>
      <c r="I20" s="76"/>
      <c r="J20" s="75">
        <f>+J7+J12+J19</f>
        <v>1928217.5106980002</v>
      </c>
      <c r="K20" s="76"/>
      <c r="L20" s="75">
        <f>+L7+L12+L19</f>
        <v>1856059.9181679999</v>
      </c>
      <c r="M20" s="76"/>
      <c r="N20" s="75">
        <f>+N7+N12+N19</f>
        <v>789789.75753519998</v>
      </c>
      <c r="O20" s="76"/>
      <c r="P20" s="75">
        <f>+P7+P12+P19</f>
        <v>2533935.0583200003</v>
      </c>
      <c r="Q20" s="76"/>
    </row>
    <row r="21" spans="1:21" x14ac:dyDescent="0.25">
      <c r="A21" s="51" t="s">
        <v>16</v>
      </c>
      <c r="B21" s="88">
        <v>18</v>
      </c>
      <c r="C21" s="89"/>
      <c r="D21" s="88">
        <v>10</v>
      </c>
      <c r="E21" s="89"/>
      <c r="F21" s="88">
        <v>1</v>
      </c>
      <c r="G21" s="89"/>
      <c r="H21" s="88">
        <v>6</v>
      </c>
      <c r="I21" s="89"/>
      <c r="J21" s="88">
        <v>4</v>
      </c>
      <c r="K21" s="89"/>
      <c r="L21" s="88">
        <v>1</v>
      </c>
      <c r="M21" s="89"/>
      <c r="N21" s="88">
        <v>1</v>
      </c>
      <c r="O21" s="89"/>
      <c r="P21" s="88">
        <v>3</v>
      </c>
      <c r="Q21" s="89"/>
    </row>
    <row r="22" spans="1:21" ht="30" x14ac:dyDescent="0.25">
      <c r="A22" s="51" t="s">
        <v>17</v>
      </c>
      <c r="B22" s="90">
        <f>+B20*B21</f>
        <v>26254108.07316</v>
      </c>
      <c r="C22" s="91"/>
      <c r="D22" s="90">
        <f>+D20*D21</f>
        <v>16371243.851</v>
      </c>
      <c r="E22" s="91"/>
      <c r="F22" s="90">
        <f>+F20*F21</f>
        <v>1603469.2031451999</v>
      </c>
      <c r="G22" s="91"/>
      <c r="H22" s="90">
        <f>+H20*H21</f>
        <v>11004260.860200001</v>
      </c>
      <c r="I22" s="91"/>
      <c r="J22" s="90">
        <f>+J20*J21</f>
        <v>7712870.0427920008</v>
      </c>
      <c r="K22" s="91"/>
      <c r="L22" s="90">
        <f>+L20*L21</f>
        <v>1856059.9181679999</v>
      </c>
      <c r="M22" s="91"/>
      <c r="N22" s="90">
        <f>+N20*N21</f>
        <v>789789.75753519998</v>
      </c>
      <c r="O22" s="91"/>
      <c r="P22" s="90">
        <f>+P20*P21</f>
        <v>7601805.1749600004</v>
      </c>
      <c r="Q22" s="91"/>
    </row>
    <row r="23" spans="1:21" x14ac:dyDescent="0.25">
      <c r="A23" s="51" t="s">
        <v>18</v>
      </c>
      <c r="B23" s="79">
        <f>+SUM(B22:Q22)</f>
        <v>73193606.880960405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1"/>
    </row>
    <row r="24" spans="1:21" x14ac:dyDescent="0.25">
      <c r="A24" s="51" t="s">
        <v>19</v>
      </c>
      <c r="B24" s="82">
        <v>0.11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4"/>
    </row>
    <row r="25" spans="1:21" x14ac:dyDescent="0.25">
      <c r="A25" s="51" t="s">
        <v>20</v>
      </c>
      <c r="B25" s="82">
        <v>5.0000000000000001E-3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  <c r="R25" s="53"/>
      <c r="S25" s="53"/>
    </row>
    <row r="26" spans="1:21" x14ac:dyDescent="0.25">
      <c r="A26" s="51" t="s">
        <v>21</v>
      </c>
      <c r="B26" s="79">
        <f>+B23*(B24+B25)</f>
        <v>8417264.7913104463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1"/>
    </row>
    <row r="27" spans="1:21" x14ac:dyDescent="0.25">
      <c r="A27" s="51" t="s">
        <v>22</v>
      </c>
      <c r="B27" s="79">
        <f>19%*B26</f>
        <v>1599280.3103489848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/>
    </row>
    <row r="28" spans="1:21" x14ac:dyDescent="0.25">
      <c r="A28" s="54" t="s">
        <v>23</v>
      </c>
      <c r="B28" s="85">
        <f>+B23+B26+B27</f>
        <v>83210151.982619837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1:21" ht="15.75" thickBot="1" x14ac:dyDescent="0.3">
      <c r="A30" s="70" t="s">
        <v>172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T30" s="45" t="s">
        <v>168</v>
      </c>
      <c r="U30" s="45" t="s">
        <v>169</v>
      </c>
    </row>
    <row r="31" spans="1:21" ht="42" customHeight="1" x14ac:dyDescent="0.25">
      <c r="A31" s="55"/>
      <c r="B31" s="96" t="s">
        <v>157</v>
      </c>
      <c r="C31" s="97"/>
      <c r="D31" s="97" t="s">
        <v>170</v>
      </c>
      <c r="E31" s="97"/>
      <c r="F31" s="97" t="s">
        <v>159</v>
      </c>
      <c r="G31" s="97"/>
      <c r="H31" s="97" t="s">
        <v>171</v>
      </c>
      <c r="I31" s="97"/>
      <c r="J31" s="97" t="s">
        <v>160</v>
      </c>
      <c r="K31" s="97"/>
      <c r="L31" s="97" t="s">
        <v>161</v>
      </c>
      <c r="M31" s="97"/>
      <c r="N31" s="97" t="s">
        <v>162</v>
      </c>
      <c r="O31" s="97"/>
      <c r="P31" s="97" t="s">
        <v>163</v>
      </c>
      <c r="Q31" s="98"/>
      <c r="T31" s="45">
        <v>877803</v>
      </c>
      <c r="U31" s="45">
        <v>102854</v>
      </c>
    </row>
    <row r="32" spans="1:21" x14ac:dyDescent="0.25">
      <c r="A32" s="92" t="s">
        <v>0</v>
      </c>
      <c r="B32" s="93" t="s">
        <v>164</v>
      </c>
      <c r="C32" s="94"/>
      <c r="D32" s="94" t="s">
        <v>164</v>
      </c>
      <c r="E32" s="94"/>
      <c r="F32" s="94" t="s">
        <v>164</v>
      </c>
      <c r="G32" s="94"/>
      <c r="H32" s="94" t="s">
        <v>164</v>
      </c>
      <c r="I32" s="94"/>
      <c r="J32" s="94" t="s">
        <v>164</v>
      </c>
      <c r="K32" s="94"/>
      <c r="L32" s="94" t="s">
        <v>164</v>
      </c>
      <c r="M32" s="94"/>
      <c r="N32" s="94" t="s">
        <v>165</v>
      </c>
      <c r="O32" s="94"/>
      <c r="P32" s="94" t="s">
        <v>164</v>
      </c>
      <c r="Q32" s="99"/>
    </row>
    <row r="33" spans="1:17" ht="15.75" thickBot="1" x14ac:dyDescent="0.3">
      <c r="A33" s="92"/>
      <c r="B33" s="58" t="s">
        <v>166</v>
      </c>
      <c r="C33" s="59" t="s">
        <v>167</v>
      </c>
      <c r="D33" s="59" t="s">
        <v>166</v>
      </c>
      <c r="E33" s="59" t="s">
        <v>167</v>
      </c>
      <c r="F33" s="59" t="s">
        <v>166</v>
      </c>
      <c r="G33" s="59" t="s">
        <v>167</v>
      </c>
      <c r="H33" s="59" t="s">
        <v>166</v>
      </c>
      <c r="I33" s="59" t="s">
        <v>167</v>
      </c>
      <c r="J33" s="59" t="s">
        <v>166</v>
      </c>
      <c r="K33" s="59" t="s">
        <v>167</v>
      </c>
      <c r="L33" s="59" t="s">
        <v>166</v>
      </c>
      <c r="M33" s="59" t="s">
        <v>167</v>
      </c>
      <c r="N33" s="59" t="s">
        <v>166</v>
      </c>
      <c r="O33" s="59" t="s">
        <v>167</v>
      </c>
      <c r="P33" s="59" t="s">
        <v>166</v>
      </c>
      <c r="Q33" s="60" t="s">
        <v>167</v>
      </c>
    </row>
    <row r="34" spans="1:17" x14ac:dyDescent="0.25">
      <c r="A34" s="48" t="s">
        <v>1</v>
      </c>
      <c r="B34" s="56"/>
      <c r="C34" s="57">
        <f>T31</f>
        <v>877803</v>
      </c>
      <c r="D34" s="56"/>
      <c r="E34" s="57">
        <f>(T31+80000)</f>
        <v>957803</v>
      </c>
      <c r="F34" s="56"/>
      <c r="G34" s="57">
        <f>917833*1.06</f>
        <v>972902.9800000001</v>
      </c>
      <c r="H34" s="56"/>
      <c r="I34" s="57">
        <f>1020950*1.06</f>
        <v>1082207</v>
      </c>
      <c r="J34" s="56"/>
      <c r="K34" s="57">
        <f>1077077*1.06</f>
        <v>1141701.6200000001</v>
      </c>
      <c r="L34" s="56"/>
      <c r="M34" s="57">
        <f>1074220*1.06</f>
        <v>1138673.2</v>
      </c>
      <c r="N34" s="56"/>
      <c r="O34" s="57">
        <f>414058*1.06</f>
        <v>438901.48000000004</v>
      </c>
      <c r="P34" s="56"/>
      <c r="Q34" s="57">
        <f>1438080*1.06</f>
        <v>1524364.8</v>
      </c>
    </row>
    <row r="35" spans="1:17" x14ac:dyDescent="0.25">
      <c r="A35" s="48" t="s">
        <v>2</v>
      </c>
      <c r="B35" s="49"/>
      <c r="C35" s="50">
        <f>U31</f>
        <v>102854</v>
      </c>
      <c r="D35" s="49"/>
      <c r="E35" s="50">
        <f>U31</f>
        <v>102854</v>
      </c>
      <c r="F35" s="49"/>
      <c r="G35" s="50">
        <f>U31</f>
        <v>102854</v>
      </c>
      <c r="H35" s="49"/>
      <c r="I35" s="50">
        <f>U31</f>
        <v>102854</v>
      </c>
      <c r="J35" s="49"/>
      <c r="K35" s="50">
        <f>U31</f>
        <v>102854</v>
      </c>
      <c r="L35" s="49"/>
      <c r="M35" s="50">
        <f>U31</f>
        <v>102854</v>
      </c>
      <c r="N35" s="49"/>
      <c r="O35" s="50">
        <f>U31</f>
        <v>102854</v>
      </c>
      <c r="P35" s="49"/>
      <c r="Q35" s="50">
        <f>U31</f>
        <v>102854</v>
      </c>
    </row>
    <row r="36" spans="1:17" x14ac:dyDescent="0.25">
      <c r="A36" s="51" t="s">
        <v>3</v>
      </c>
      <c r="B36" s="100">
        <f>+C34+C35</f>
        <v>980657</v>
      </c>
      <c r="C36" s="100"/>
      <c r="D36" s="100">
        <f>+E34+E35</f>
        <v>1060657</v>
      </c>
      <c r="E36" s="100"/>
      <c r="F36" s="100">
        <f>+G34+G35</f>
        <v>1075756.98</v>
      </c>
      <c r="G36" s="100"/>
      <c r="H36" s="100">
        <f>+I34+I35</f>
        <v>1185061</v>
      </c>
      <c r="I36" s="100"/>
      <c r="J36" s="100">
        <f>+K34+K35</f>
        <v>1244555.6200000001</v>
      </c>
      <c r="K36" s="100"/>
      <c r="L36" s="100">
        <f>+M34+M35</f>
        <v>1241527.2</v>
      </c>
      <c r="M36" s="100"/>
      <c r="N36" s="100">
        <f>+O34+O35</f>
        <v>541755.48</v>
      </c>
      <c r="O36" s="100"/>
      <c r="P36" s="100">
        <f>+Q34+Q35</f>
        <v>1627218.8</v>
      </c>
      <c r="Q36" s="100"/>
    </row>
    <row r="37" spans="1:17" x14ac:dyDescent="0.2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3"/>
    </row>
    <row r="38" spans="1:17" x14ac:dyDescent="0.25">
      <c r="A38" s="48" t="s">
        <v>4</v>
      </c>
      <c r="B38" s="52">
        <v>8.3299999999999999E-2</v>
      </c>
      <c r="C38" s="50">
        <f>B38*B36</f>
        <v>81688.728099999993</v>
      </c>
      <c r="D38" s="52">
        <v>8.3299999999999999E-2</v>
      </c>
      <c r="E38" s="50">
        <f>D38*$D$36</f>
        <v>88352.728099999993</v>
      </c>
      <c r="F38" s="52">
        <v>8.3299999999999999E-2</v>
      </c>
      <c r="G38" s="50">
        <f>F38*$F$36</f>
        <v>89610.556433999998</v>
      </c>
      <c r="H38" s="52">
        <v>8.3299999999999999E-2</v>
      </c>
      <c r="I38" s="50">
        <f>H38*$H$36</f>
        <v>98715.581300000005</v>
      </c>
      <c r="J38" s="52">
        <v>8.3299999999999999E-2</v>
      </c>
      <c r="K38" s="50">
        <f>J38*$J$36</f>
        <v>103671.48314600001</v>
      </c>
      <c r="L38" s="52">
        <v>8.3299999999999999E-2</v>
      </c>
      <c r="M38" s="50">
        <f>L38*$L$36</f>
        <v>103419.21575999999</v>
      </c>
      <c r="N38" s="52">
        <v>8.3299999999999999E-2</v>
      </c>
      <c r="O38" s="50">
        <f>N38*$N$36</f>
        <v>45128.231483999996</v>
      </c>
      <c r="P38" s="52">
        <v>8.3299999999999999E-2</v>
      </c>
      <c r="Q38" s="50">
        <f>P38*$Q$34</f>
        <v>126979.58784000001</v>
      </c>
    </row>
    <row r="39" spans="1:17" x14ac:dyDescent="0.25">
      <c r="A39" s="48" t="s">
        <v>5</v>
      </c>
      <c r="B39" s="52">
        <v>8.3299999999999999E-2</v>
      </c>
      <c r="C39" s="50">
        <f>B39*B36</f>
        <v>81688.728099999993</v>
      </c>
      <c r="D39" s="52">
        <v>8.3299999999999999E-2</v>
      </c>
      <c r="E39" s="50">
        <f t="shared" ref="E39:E40" si="8">D39*$D$36</f>
        <v>88352.728099999993</v>
      </c>
      <c r="F39" s="52">
        <v>8.3299999999999999E-2</v>
      </c>
      <c r="G39" s="50">
        <f t="shared" ref="G39" si="9">F39*$F$36</f>
        <v>89610.556433999998</v>
      </c>
      <c r="H39" s="52">
        <v>8.3299999999999999E-2</v>
      </c>
      <c r="I39" s="50">
        <f t="shared" ref="I39" si="10">H39*$H$36</f>
        <v>98715.581300000005</v>
      </c>
      <c r="J39" s="52">
        <v>8.3299999999999999E-2</v>
      </c>
      <c r="K39" s="50">
        <f t="shared" ref="K39:K40" si="11">J39*$J$36</f>
        <v>103671.48314600001</v>
      </c>
      <c r="L39" s="52">
        <v>8.3299999999999999E-2</v>
      </c>
      <c r="M39" s="50">
        <f t="shared" ref="M39:M40" si="12">L39*$L$36</f>
        <v>103419.21575999999</v>
      </c>
      <c r="N39" s="52">
        <v>8.3299999999999999E-2</v>
      </c>
      <c r="O39" s="50">
        <f t="shared" ref="O39:O40" si="13">N39*$N$36</f>
        <v>45128.231483999996</v>
      </c>
      <c r="P39" s="52">
        <v>8.3299999999999999E-2</v>
      </c>
      <c r="Q39" s="50">
        <f t="shared" ref="Q39:Q40" si="14">P39*$Q$34</f>
        <v>126979.58784000001</v>
      </c>
    </row>
    <row r="40" spans="1:17" x14ac:dyDescent="0.25">
      <c r="A40" s="48" t="s">
        <v>6</v>
      </c>
      <c r="B40" s="52">
        <v>0.01</v>
      </c>
      <c r="C40" s="50">
        <f>B40*B36</f>
        <v>9806.57</v>
      </c>
      <c r="D40" s="52">
        <v>0.01</v>
      </c>
      <c r="E40" s="50">
        <f t="shared" si="8"/>
        <v>10606.57</v>
      </c>
      <c r="F40" s="52">
        <v>0.01</v>
      </c>
      <c r="G40" s="50">
        <f>F40*$F$36</f>
        <v>10757.569799999999</v>
      </c>
      <c r="H40" s="52">
        <v>0.01</v>
      </c>
      <c r="I40" s="50">
        <f>H40*$H$36</f>
        <v>11850.61</v>
      </c>
      <c r="J40" s="52">
        <v>0.01</v>
      </c>
      <c r="K40" s="50">
        <f t="shared" si="11"/>
        <v>12445.556200000001</v>
      </c>
      <c r="L40" s="52">
        <v>0.01</v>
      </c>
      <c r="M40" s="50">
        <f t="shared" si="12"/>
        <v>12415.271999999999</v>
      </c>
      <c r="N40" s="52">
        <v>0.01</v>
      </c>
      <c r="O40" s="50">
        <f t="shared" si="13"/>
        <v>5417.5547999999999</v>
      </c>
      <c r="P40" s="52">
        <v>0.01</v>
      </c>
      <c r="Q40" s="50">
        <f t="shared" si="14"/>
        <v>15243.648000000001</v>
      </c>
    </row>
    <row r="41" spans="1:17" x14ac:dyDescent="0.25">
      <c r="A41" s="48" t="s">
        <v>7</v>
      </c>
      <c r="B41" s="65">
        <v>4.1700000000000001E-2</v>
      </c>
      <c r="C41" s="50">
        <f>B41*C34</f>
        <v>36604.3851</v>
      </c>
      <c r="D41" s="52">
        <v>4.1700000000000001E-2</v>
      </c>
      <c r="E41" s="50">
        <f>D41*E34</f>
        <v>39940.3851</v>
      </c>
      <c r="F41" s="52">
        <v>4.1700000000000001E-2</v>
      </c>
      <c r="G41" s="50">
        <f>F41*G34</f>
        <v>40570.054266000006</v>
      </c>
      <c r="H41" s="52">
        <v>4.1700000000000001E-2</v>
      </c>
      <c r="I41" s="50">
        <f>H41*I34</f>
        <v>45128.031900000002</v>
      </c>
      <c r="J41" s="52">
        <v>4.1700000000000001E-2</v>
      </c>
      <c r="K41" s="50">
        <f>J41*K34</f>
        <v>47608.957554000008</v>
      </c>
      <c r="L41" s="52">
        <v>4.1700000000000001E-2</v>
      </c>
      <c r="M41" s="50">
        <f>L41*M34</f>
        <v>47482.672440000002</v>
      </c>
      <c r="N41" s="52">
        <v>4.1700000000000001E-2</v>
      </c>
      <c r="O41" s="50">
        <f>N41*O34</f>
        <v>18302.191716000001</v>
      </c>
      <c r="P41" s="52">
        <v>4.1700000000000001E-2</v>
      </c>
      <c r="Q41" s="50">
        <f>P41*Q34</f>
        <v>63566.012160000006</v>
      </c>
    </row>
    <row r="42" spans="1:17" x14ac:dyDescent="0.25">
      <c r="A42" s="51" t="s">
        <v>8</v>
      </c>
      <c r="B42" s="100">
        <f>SUM(C38:C41)</f>
        <v>209788.41129999998</v>
      </c>
      <c r="C42" s="100"/>
      <c r="D42" s="100">
        <f>+SUM(E38:E41)</f>
        <v>227252.41129999998</v>
      </c>
      <c r="E42" s="100"/>
      <c r="F42" s="100">
        <f>+SUM(G38:G41)</f>
        <v>230548.73693399999</v>
      </c>
      <c r="G42" s="100"/>
      <c r="H42" s="100">
        <f>+SUM(I38:I41)</f>
        <v>254409.80450000003</v>
      </c>
      <c r="I42" s="100"/>
      <c r="J42" s="100">
        <f>+SUM(K38:K41)</f>
        <v>267397.48004600004</v>
      </c>
      <c r="K42" s="100"/>
      <c r="L42" s="100">
        <f>+SUM(M38:M41)</f>
        <v>266736.37595999998</v>
      </c>
      <c r="M42" s="100"/>
      <c r="N42" s="100">
        <f>SUM(O38:O41)</f>
        <v>113976.20948399999</v>
      </c>
      <c r="O42" s="100"/>
      <c r="P42" s="100">
        <f>SUM(Q38:Q41)</f>
        <v>332768.83584000001</v>
      </c>
      <c r="Q42" s="100"/>
    </row>
    <row r="43" spans="1:17" x14ac:dyDescent="0.25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3"/>
    </row>
    <row r="44" spans="1:17" x14ac:dyDescent="0.25">
      <c r="A44" s="48" t="s">
        <v>9</v>
      </c>
      <c r="B44" s="52">
        <v>0</v>
      </c>
      <c r="C44" s="50">
        <f>+B44*$C$5</f>
        <v>0</v>
      </c>
      <c r="D44" s="52">
        <v>0</v>
      </c>
      <c r="E44" s="50">
        <f>+D44*$E$5</f>
        <v>0</v>
      </c>
      <c r="F44" s="52">
        <v>0</v>
      </c>
      <c r="G44" s="50">
        <f>+F44*$G$5</f>
        <v>0</v>
      </c>
      <c r="H44" s="52">
        <v>0</v>
      </c>
      <c r="I44" s="50">
        <f>+H44*$I$5</f>
        <v>0</v>
      </c>
      <c r="J44" s="52">
        <v>0</v>
      </c>
      <c r="K44" s="50">
        <f>+J44*$K$5</f>
        <v>0</v>
      </c>
      <c r="L44" s="52">
        <v>0</v>
      </c>
      <c r="M44" s="50">
        <f>+L44*$M$5</f>
        <v>0</v>
      </c>
      <c r="N44" s="52">
        <v>0</v>
      </c>
      <c r="O44" s="62">
        <f>+N44*$O$5</f>
        <v>0</v>
      </c>
      <c r="P44" s="52">
        <v>0</v>
      </c>
      <c r="Q44" s="50">
        <f>+P44*$Q$5</f>
        <v>0</v>
      </c>
    </row>
    <row r="45" spans="1:17" x14ac:dyDescent="0.25">
      <c r="A45" s="48" t="s">
        <v>10</v>
      </c>
      <c r="B45" s="52">
        <v>0.12</v>
      </c>
      <c r="C45" s="50">
        <f>B45*C34</f>
        <v>105336.36</v>
      </c>
      <c r="D45" s="52">
        <v>0.12</v>
      </c>
      <c r="E45" s="50">
        <f>D45*$E$34</f>
        <v>114936.36</v>
      </c>
      <c r="F45" s="52">
        <v>0.12</v>
      </c>
      <c r="G45" s="50">
        <f>+F45*$G$34</f>
        <v>116748.3576</v>
      </c>
      <c r="H45" s="52">
        <v>0.12</v>
      </c>
      <c r="I45" s="50">
        <f>+H45*$I$34</f>
        <v>129864.84</v>
      </c>
      <c r="J45" s="52">
        <v>0.12</v>
      </c>
      <c r="K45" s="50">
        <f>J45*$K$34</f>
        <v>137004.19440000001</v>
      </c>
      <c r="L45" s="52">
        <v>0.12</v>
      </c>
      <c r="M45" s="50">
        <f>L45*$M$34</f>
        <v>136640.78399999999</v>
      </c>
      <c r="N45" s="52">
        <v>0.12</v>
      </c>
      <c r="O45" s="62">
        <f>+N45*$O$5</f>
        <v>52668.177600000003</v>
      </c>
      <c r="P45" s="52">
        <v>0.12</v>
      </c>
      <c r="Q45" s="50">
        <f>P45*$Q$34</f>
        <v>182923.77600000001</v>
      </c>
    </row>
    <row r="46" spans="1:17" x14ac:dyDescent="0.25">
      <c r="A46" s="48" t="s">
        <v>11</v>
      </c>
      <c r="B46" s="52">
        <v>1.044E-2</v>
      </c>
      <c r="C46" s="50">
        <f>B46*C34</f>
        <v>9164.26332</v>
      </c>
      <c r="D46" s="52">
        <v>6.9599999999999995E-2</v>
      </c>
      <c r="E46" s="50">
        <f>D46*$E$34</f>
        <v>66663.088799999998</v>
      </c>
      <c r="F46" s="52">
        <v>1.044E-2</v>
      </c>
      <c r="G46" s="50">
        <f t="shared" ref="G46:G47" si="15">+F46*$G$34</f>
        <v>10157.107111200001</v>
      </c>
      <c r="H46" s="52">
        <v>6.9599999999999995E-2</v>
      </c>
      <c r="I46" s="50">
        <f t="shared" ref="I46:I47" si="16">+H46*$I$34</f>
        <v>75321.607199999999</v>
      </c>
      <c r="J46" s="52">
        <v>6.9599999999999995E-2</v>
      </c>
      <c r="K46" s="50">
        <f>J46*$K$34</f>
        <v>79462.432752000008</v>
      </c>
      <c r="L46" s="52">
        <v>1.044E-2</v>
      </c>
      <c r="M46" s="50">
        <f>L46*$M$34</f>
        <v>11887.748207999999</v>
      </c>
      <c r="N46" s="52">
        <v>1.044E-2</v>
      </c>
      <c r="O46" s="62">
        <f>+N46*$O$5</f>
        <v>4582.1314511999999</v>
      </c>
      <c r="P46" s="52">
        <v>6.9599999999999995E-2</v>
      </c>
      <c r="Q46" s="50">
        <f t="shared" ref="Q46:Q47" si="17">P46*$Q$34</f>
        <v>106095.79007999999</v>
      </c>
    </row>
    <row r="47" spans="1:17" x14ac:dyDescent="0.25">
      <c r="A47" s="48" t="s">
        <v>12</v>
      </c>
      <c r="B47" s="52">
        <v>0.04</v>
      </c>
      <c r="C47" s="50">
        <f>B47*C34</f>
        <v>35112.120000000003</v>
      </c>
      <c r="D47" s="52">
        <v>0.04</v>
      </c>
      <c r="E47" s="50">
        <f>D47*$E$34</f>
        <v>38312.120000000003</v>
      </c>
      <c r="F47" s="52">
        <v>0.04</v>
      </c>
      <c r="G47" s="50">
        <f t="shared" si="15"/>
        <v>38916.119200000008</v>
      </c>
      <c r="H47" s="52">
        <v>0.04</v>
      </c>
      <c r="I47" s="50">
        <f t="shared" si="16"/>
        <v>43288.28</v>
      </c>
      <c r="J47" s="52">
        <v>0.04</v>
      </c>
      <c r="K47" s="50">
        <f t="shared" ref="K47" si="18">J47*$K$34</f>
        <v>45668.064800000007</v>
      </c>
      <c r="L47" s="52">
        <v>0.04</v>
      </c>
      <c r="M47" s="50">
        <f>L47*$M$34</f>
        <v>45546.928</v>
      </c>
      <c r="N47" s="52">
        <v>0.04</v>
      </c>
      <c r="O47" s="50">
        <f>885256*N47</f>
        <v>35410.239999999998</v>
      </c>
      <c r="P47" s="52">
        <v>0.04</v>
      </c>
      <c r="Q47" s="50">
        <f t="shared" si="17"/>
        <v>60974.592000000004</v>
      </c>
    </row>
    <row r="48" spans="1:17" x14ac:dyDescent="0.25">
      <c r="A48" s="48" t="s">
        <v>13</v>
      </c>
      <c r="B48" s="1"/>
      <c r="C48" s="50">
        <f>+B48*$C$5</f>
        <v>0</v>
      </c>
      <c r="D48" s="52">
        <v>0</v>
      </c>
      <c r="E48" s="50">
        <f>+D48*$E$5</f>
        <v>0</v>
      </c>
      <c r="F48" s="52">
        <v>0</v>
      </c>
      <c r="G48" s="50">
        <f>+F48*$G$5</f>
        <v>0</v>
      </c>
      <c r="H48" s="52">
        <v>0</v>
      </c>
      <c r="I48" s="50">
        <f>+H48*$I$5</f>
        <v>0</v>
      </c>
      <c r="J48" s="52">
        <v>0</v>
      </c>
      <c r="K48" s="50">
        <f>+J48*$K$5</f>
        <v>0</v>
      </c>
      <c r="L48" s="52">
        <v>0</v>
      </c>
      <c r="M48" s="50">
        <f>+L48*$M$5</f>
        <v>0</v>
      </c>
      <c r="N48" s="52">
        <v>0</v>
      </c>
      <c r="O48" s="50">
        <f>+N48*$O$5</f>
        <v>0</v>
      </c>
      <c r="P48" s="52">
        <v>0</v>
      </c>
      <c r="Q48" s="50">
        <f>+P48*$Q$5</f>
        <v>0</v>
      </c>
    </row>
    <row r="49" spans="1:17" x14ac:dyDescent="0.25">
      <c r="A49" s="48" t="s">
        <v>14</v>
      </c>
      <c r="B49" s="1"/>
      <c r="C49" s="50">
        <f>+B49*$C$5</f>
        <v>0</v>
      </c>
      <c r="D49" s="52">
        <v>0</v>
      </c>
      <c r="E49" s="50">
        <f>+D49*$E$5</f>
        <v>0</v>
      </c>
      <c r="F49" s="52">
        <v>0</v>
      </c>
      <c r="G49" s="50">
        <f>+F49*$G$5</f>
        <v>0</v>
      </c>
      <c r="H49" s="52">
        <v>0</v>
      </c>
      <c r="I49" s="50">
        <f>+H49*$I$5</f>
        <v>0</v>
      </c>
      <c r="J49" s="52">
        <v>0</v>
      </c>
      <c r="K49" s="50">
        <f>+J49*$K$5</f>
        <v>0</v>
      </c>
      <c r="L49" s="52">
        <v>0</v>
      </c>
      <c r="M49" s="50">
        <f>+L49*$M$5</f>
        <v>0</v>
      </c>
      <c r="N49" s="52">
        <v>0</v>
      </c>
      <c r="O49" s="50">
        <f>+N49*$O$5</f>
        <v>0</v>
      </c>
      <c r="P49" s="52">
        <v>0</v>
      </c>
      <c r="Q49" s="50">
        <f>+P49*$Q$5</f>
        <v>0</v>
      </c>
    </row>
    <row r="50" spans="1:17" x14ac:dyDescent="0.25">
      <c r="A50" s="51" t="s">
        <v>8</v>
      </c>
      <c r="B50" s="105">
        <f>SUM(C44:C49)</f>
        <v>149612.74332000001</v>
      </c>
      <c r="C50" s="105"/>
      <c r="D50" s="105">
        <f>+SUM(E44:E49)</f>
        <v>219911.56880000001</v>
      </c>
      <c r="E50" s="105"/>
      <c r="F50" s="105">
        <f>+SUM(G44:G49)</f>
        <v>165821.58391120002</v>
      </c>
      <c r="G50" s="105"/>
      <c r="H50" s="100">
        <f>+SUM(I44:I49)</f>
        <v>248474.72719999999</v>
      </c>
      <c r="I50" s="100"/>
      <c r="J50" s="100">
        <f>+SUM(K44:K49)</f>
        <v>262134.69195200002</v>
      </c>
      <c r="K50" s="100"/>
      <c r="L50" s="100">
        <f>+SUM(M44:M49)</f>
        <v>194075.46020799997</v>
      </c>
      <c r="M50" s="100"/>
      <c r="N50" s="100">
        <f>SUM(O44:O49)</f>
        <v>92660.549051200011</v>
      </c>
      <c r="O50" s="100"/>
      <c r="P50" s="100">
        <f>SUM(Q44:Q49)</f>
        <v>349994.15808000002</v>
      </c>
      <c r="Q50" s="100"/>
    </row>
    <row r="51" spans="1:17" x14ac:dyDescent="0.25">
      <c r="A51" s="51" t="s">
        <v>15</v>
      </c>
      <c r="B51" s="104">
        <f>+B36+B42+B50</f>
        <v>1340058.1546200002</v>
      </c>
      <c r="C51" s="104"/>
      <c r="D51" s="104">
        <f>+D36+D42+D50</f>
        <v>1507820.9801</v>
      </c>
      <c r="E51" s="104"/>
      <c r="F51" s="104">
        <f>+F36+F42+F50</f>
        <v>1472127.3008452</v>
      </c>
      <c r="G51" s="104"/>
      <c r="H51" s="104">
        <f>+H36+H42+H50</f>
        <v>1687945.5317000002</v>
      </c>
      <c r="I51" s="104"/>
      <c r="J51" s="104">
        <f>+J36+J42+J50</f>
        <v>1774087.7919980003</v>
      </c>
      <c r="K51" s="104"/>
      <c r="L51" s="104">
        <f>+L36+L42+L50</f>
        <v>1702339.036168</v>
      </c>
      <c r="M51" s="104"/>
      <c r="N51" s="104">
        <f>+N36+N42+N50</f>
        <v>748392.23853520001</v>
      </c>
      <c r="O51" s="104"/>
      <c r="P51" s="104">
        <f>+P36+P42+P50</f>
        <v>2309981.7939200001</v>
      </c>
      <c r="Q51" s="104"/>
    </row>
    <row r="52" spans="1:17" x14ac:dyDescent="0.25">
      <c r="A52" s="51" t="s">
        <v>16</v>
      </c>
      <c r="B52" s="112">
        <v>18</v>
      </c>
      <c r="C52" s="112"/>
      <c r="D52" s="112">
        <v>10</v>
      </c>
      <c r="E52" s="112"/>
      <c r="F52" s="112">
        <v>1</v>
      </c>
      <c r="G52" s="112"/>
      <c r="H52" s="113">
        <v>6</v>
      </c>
      <c r="I52" s="113"/>
      <c r="J52" s="113">
        <v>4</v>
      </c>
      <c r="K52" s="113"/>
      <c r="L52" s="112">
        <v>1</v>
      </c>
      <c r="M52" s="112"/>
      <c r="N52" s="88">
        <v>1</v>
      </c>
      <c r="O52" s="89"/>
      <c r="P52" s="109">
        <v>3</v>
      </c>
      <c r="Q52" s="110"/>
    </row>
    <row r="53" spans="1:17" ht="30" x14ac:dyDescent="0.25">
      <c r="A53" s="51" t="s">
        <v>17</v>
      </c>
      <c r="B53" s="111">
        <f>+B51*B52</f>
        <v>24121046.783160001</v>
      </c>
      <c r="C53" s="111"/>
      <c r="D53" s="111">
        <f>+D51*D52</f>
        <v>15078209.801000001</v>
      </c>
      <c r="E53" s="111"/>
      <c r="F53" s="111">
        <f>+F51*F52</f>
        <v>1472127.3008452</v>
      </c>
      <c r="G53" s="111"/>
      <c r="H53" s="111">
        <f>+H51*H52</f>
        <v>10127673.190200001</v>
      </c>
      <c r="I53" s="111"/>
      <c r="J53" s="111">
        <f>+J51*J52</f>
        <v>7096351.1679920014</v>
      </c>
      <c r="K53" s="111"/>
      <c r="L53" s="111">
        <f>+L51*L52</f>
        <v>1702339.036168</v>
      </c>
      <c r="M53" s="111"/>
      <c r="N53" s="111">
        <f>+N51*N52</f>
        <v>748392.23853520001</v>
      </c>
      <c r="O53" s="111"/>
      <c r="P53" s="111">
        <f>+P51*P52</f>
        <v>6929945.3817600003</v>
      </c>
      <c r="Q53" s="111"/>
    </row>
    <row r="54" spans="1:17" x14ac:dyDescent="0.25">
      <c r="A54" s="51" t="s">
        <v>18</v>
      </c>
      <c r="B54" s="106">
        <f>+SUM(B53:Q53)</f>
        <v>67276084.899660408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1:17" x14ac:dyDescent="0.25">
      <c r="A55" s="51" t="s">
        <v>19</v>
      </c>
      <c r="B55" s="107">
        <v>0.11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1:17" x14ac:dyDescent="0.25">
      <c r="A56" s="51" t="s">
        <v>20</v>
      </c>
      <c r="B56" s="107">
        <v>5.0000000000000001E-3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1:17" x14ac:dyDescent="0.25">
      <c r="A57" s="51" t="s">
        <v>21</v>
      </c>
      <c r="B57" s="106">
        <f>+B54*(B55+B56)</f>
        <v>7736749.7634609472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1:17" x14ac:dyDescent="0.25">
      <c r="A58" s="51" t="s">
        <v>22</v>
      </c>
      <c r="B58" s="106">
        <f>19%*B57</f>
        <v>1469982.45505758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1:17" x14ac:dyDescent="0.25">
      <c r="A59" s="54" t="s">
        <v>23</v>
      </c>
      <c r="B59" s="108">
        <f>+B54+B57+B58</f>
        <v>76482817.118178934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</row>
  </sheetData>
  <mergeCells count="146">
    <mergeCell ref="A43:Q43"/>
    <mergeCell ref="B54:Q54"/>
    <mergeCell ref="B55:Q55"/>
    <mergeCell ref="B56:Q56"/>
    <mergeCell ref="B57:Q57"/>
    <mergeCell ref="B58:Q58"/>
    <mergeCell ref="B59:Q59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B36:C36"/>
    <mergeCell ref="D36:E36"/>
    <mergeCell ref="F36:G36"/>
    <mergeCell ref="H36:I36"/>
    <mergeCell ref="J36:K36"/>
    <mergeCell ref="L36:M36"/>
    <mergeCell ref="N36:O36"/>
    <mergeCell ref="P36:Q36"/>
    <mergeCell ref="B42:C42"/>
    <mergeCell ref="D42:E42"/>
    <mergeCell ref="F42:G42"/>
    <mergeCell ref="H42:I42"/>
    <mergeCell ref="J42:K42"/>
    <mergeCell ref="L42:M42"/>
    <mergeCell ref="N42:O42"/>
    <mergeCell ref="P42:Q42"/>
    <mergeCell ref="A37:Q37"/>
    <mergeCell ref="A32:A33"/>
    <mergeCell ref="B32:C32"/>
    <mergeCell ref="D32:E32"/>
    <mergeCell ref="F32:G32"/>
    <mergeCell ref="H32:I32"/>
    <mergeCell ref="J32:K32"/>
    <mergeCell ref="A30:Q30"/>
    <mergeCell ref="B31:C31"/>
    <mergeCell ref="D31:E31"/>
    <mergeCell ref="F31:G31"/>
    <mergeCell ref="H31:I31"/>
    <mergeCell ref="J31:K31"/>
    <mergeCell ref="L31:M31"/>
    <mergeCell ref="N31:O31"/>
    <mergeCell ref="P31:Q31"/>
    <mergeCell ref="L32:M32"/>
    <mergeCell ref="N32:O32"/>
    <mergeCell ref="P32:Q32"/>
    <mergeCell ref="B23:Q23"/>
    <mergeCell ref="B24:Q24"/>
    <mergeCell ref="B25:Q25"/>
    <mergeCell ref="B26:Q26"/>
    <mergeCell ref="B27:Q27"/>
    <mergeCell ref="B28:Q28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B7:C7"/>
    <mergeCell ref="D7:E7"/>
    <mergeCell ref="F7:G7"/>
    <mergeCell ref="H7:I7"/>
    <mergeCell ref="J7:K7"/>
    <mergeCell ref="L7:M7"/>
    <mergeCell ref="N7:O7"/>
    <mergeCell ref="P7:Q7"/>
    <mergeCell ref="B12:C12"/>
    <mergeCell ref="D12:E12"/>
    <mergeCell ref="F12:G12"/>
    <mergeCell ref="H12:I12"/>
    <mergeCell ref="J12:K12"/>
    <mergeCell ref="L12:M12"/>
    <mergeCell ref="N12:O12"/>
    <mergeCell ref="P12:Q12"/>
    <mergeCell ref="A3:A4"/>
    <mergeCell ref="B3:C3"/>
    <mergeCell ref="D3:E3"/>
    <mergeCell ref="F3:G3"/>
    <mergeCell ref="H3:I3"/>
    <mergeCell ref="J3:K3"/>
    <mergeCell ref="A1:Q1"/>
    <mergeCell ref="B2:C2"/>
    <mergeCell ref="D2:E2"/>
    <mergeCell ref="F2:G2"/>
    <mergeCell ref="H2:I2"/>
    <mergeCell ref="J2:K2"/>
    <mergeCell ref="L2:M2"/>
    <mergeCell ref="N2:O2"/>
    <mergeCell ref="P2:Q2"/>
    <mergeCell ref="L3:M3"/>
    <mergeCell ref="N3:O3"/>
    <mergeCell ref="P3:Q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12" sqref="C12:C13"/>
    </sheetView>
  </sheetViews>
  <sheetFormatPr baseColWidth="10" defaultRowHeight="15" x14ac:dyDescent="0.25"/>
  <cols>
    <col min="1" max="1" width="32.5703125" customWidth="1"/>
    <col min="2" max="2" width="9.7109375" customWidth="1"/>
    <col min="3" max="3" width="23.28515625" customWidth="1"/>
    <col min="4" max="4" width="17.85546875" customWidth="1"/>
    <col min="5" max="5" width="18.5703125" customWidth="1"/>
  </cols>
  <sheetData>
    <row r="1" spans="1:5" ht="30" x14ac:dyDescent="0.25">
      <c r="A1" s="119" t="s">
        <v>25</v>
      </c>
      <c r="B1" s="120"/>
      <c r="C1" s="37" t="s">
        <v>145</v>
      </c>
      <c r="D1" s="37" t="s">
        <v>24</v>
      </c>
      <c r="E1" s="37" t="s">
        <v>143</v>
      </c>
    </row>
    <row r="2" spans="1:5" x14ac:dyDescent="0.25">
      <c r="A2" s="117" t="s">
        <v>147</v>
      </c>
      <c r="B2" s="118"/>
      <c r="C2" s="38">
        <v>8</v>
      </c>
      <c r="D2" s="38">
        <v>8</v>
      </c>
      <c r="E2" s="38">
        <v>8</v>
      </c>
    </row>
    <row r="3" spans="1:5" x14ac:dyDescent="0.25">
      <c r="A3" s="121" t="s">
        <v>144</v>
      </c>
      <c r="B3" s="122"/>
      <c r="C3" s="25"/>
      <c r="D3" s="25"/>
      <c r="E3" s="25"/>
    </row>
    <row r="4" spans="1:5" x14ac:dyDescent="0.25">
      <c r="A4" s="123" t="s">
        <v>146</v>
      </c>
      <c r="B4" s="116"/>
      <c r="C4" s="114">
        <f>C3+D3+E3</f>
        <v>0</v>
      </c>
      <c r="D4" s="115"/>
      <c r="E4" s="116"/>
    </row>
    <row r="6" spans="1:5" x14ac:dyDescent="0.25">
      <c r="C6" s="23"/>
    </row>
    <row r="7" spans="1:5" x14ac:dyDescent="0.25">
      <c r="A7" s="44"/>
    </row>
  </sheetData>
  <mergeCells count="5">
    <mergeCell ref="C4:E4"/>
    <mergeCell ref="A2:B2"/>
    <mergeCell ref="A1:B1"/>
    <mergeCell ref="A3:B3"/>
    <mergeCell ref="A4:B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E3" sqref="E3"/>
    </sheetView>
  </sheetViews>
  <sheetFormatPr baseColWidth="10" defaultRowHeight="15" x14ac:dyDescent="0.25"/>
  <cols>
    <col min="1" max="1" width="27.140625" customWidth="1"/>
    <col min="2" max="2" width="48" customWidth="1"/>
    <col min="3" max="3" width="9.28515625" bestFit="1" customWidth="1"/>
    <col min="4" max="4" width="14.85546875" bestFit="1" customWidth="1"/>
    <col min="5" max="5" width="12.5703125" bestFit="1" customWidth="1"/>
  </cols>
  <sheetData>
    <row r="1" spans="1:5" ht="15" customHeight="1" x14ac:dyDescent="0.25">
      <c r="A1" s="124" t="s">
        <v>128</v>
      </c>
      <c r="B1" s="125"/>
      <c r="C1" s="125"/>
      <c r="D1" s="125"/>
      <c r="E1" s="126"/>
    </row>
    <row r="2" spans="1:5" x14ac:dyDescent="0.25">
      <c r="A2" s="2" t="s">
        <v>25</v>
      </c>
      <c r="B2" s="3" t="s">
        <v>26</v>
      </c>
      <c r="C2" s="2" t="s">
        <v>27</v>
      </c>
      <c r="D2" s="2" t="s">
        <v>28</v>
      </c>
      <c r="E2" s="2" t="s">
        <v>29</v>
      </c>
    </row>
    <row r="3" spans="1:5" ht="48" customHeight="1" x14ac:dyDescent="0.25">
      <c r="A3" s="42" t="s">
        <v>30</v>
      </c>
      <c r="B3" s="4" t="s">
        <v>129</v>
      </c>
      <c r="C3" s="16">
        <v>2</v>
      </c>
      <c r="D3" s="18"/>
      <c r="E3" s="18">
        <f t="shared" ref="E3:E9" si="0">C3*D3</f>
        <v>0</v>
      </c>
    </row>
    <row r="4" spans="1:5" ht="38.25" x14ac:dyDescent="0.25">
      <c r="A4" s="43" t="s">
        <v>31</v>
      </c>
      <c r="B4" s="4" t="s">
        <v>130</v>
      </c>
      <c r="C4" s="6">
        <v>4</v>
      </c>
      <c r="D4" s="18"/>
      <c r="E4" s="18">
        <f t="shared" si="0"/>
        <v>0</v>
      </c>
    </row>
    <row r="5" spans="1:5" ht="102" x14ac:dyDescent="0.25">
      <c r="A5" s="20" t="s">
        <v>32</v>
      </c>
      <c r="B5" s="7" t="s">
        <v>131</v>
      </c>
      <c r="C5" s="16">
        <v>1</v>
      </c>
      <c r="D5" s="18"/>
      <c r="E5" s="18">
        <f t="shared" si="0"/>
        <v>0</v>
      </c>
    </row>
    <row r="6" spans="1:5" ht="76.5" customHeight="1" x14ac:dyDescent="0.25">
      <c r="A6" s="11" t="s">
        <v>33</v>
      </c>
      <c r="B6" s="8" t="s">
        <v>132</v>
      </c>
      <c r="C6" s="16">
        <v>2</v>
      </c>
      <c r="D6" s="18"/>
      <c r="E6" s="18">
        <f t="shared" si="0"/>
        <v>0</v>
      </c>
    </row>
    <row r="7" spans="1:5" ht="114.75" x14ac:dyDescent="0.25">
      <c r="A7" s="11" t="s">
        <v>34</v>
      </c>
      <c r="B7" s="8" t="s">
        <v>133</v>
      </c>
      <c r="C7" s="16">
        <v>2</v>
      </c>
      <c r="D7" s="18"/>
      <c r="E7" s="18">
        <f t="shared" si="0"/>
        <v>0</v>
      </c>
    </row>
    <row r="8" spans="1:5" ht="115.5" x14ac:dyDescent="0.25">
      <c r="A8" s="20" t="s">
        <v>136</v>
      </c>
      <c r="B8" s="41" t="s">
        <v>148</v>
      </c>
      <c r="C8" s="16">
        <v>1</v>
      </c>
      <c r="D8" s="18"/>
      <c r="E8" s="18">
        <f t="shared" si="0"/>
        <v>0</v>
      </c>
    </row>
    <row r="9" spans="1:5" x14ac:dyDescent="0.25">
      <c r="A9" s="9" t="s">
        <v>35</v>
      </c>
      <c r="B9" s="5" t="s">
        <v>36</v>
      </c>
      <c r="C9" s="10">
        <v>2</v>
      </c>
      <c r="D9" s="18"/>
      <c r="E9" s="18">
        <f t="shared" si="0"/>
        <v>0</v>
      </c>
    </row>
    <row r="10" spans="1:5" ht="48" customHeight="1" x14ac:dyDescent="0.25">
      <c r="A10" s="9" t="s">
        <v>37</v>
      </c>
      <c r="B10" s="5" t="s">
        <v>38</v>
      </c>
      <c r="C10" s="10">
        <v>2</v>
      </c>
      <c r="D10" s="18"/>
      <c r="E10" s="18">
        <f t="shared" ref="E10:E11" si="1">C10*D10</f>
        <v>0</v>
      </c>
    </row>
    <row r="11" spans="1:5" x14ac:dyDescent="0.25">
      <c r="A11" s="11" t="s">
        <v>39</v>
      </c>
      <c r="B11" s="5" t="s">
        <v>40</v>
      </c>
      <c r="C11" s="10">
        <v>2</v>
      </c>
      <c r="D11" s="18"/>
      <c r="E11" s="18">
        <f t="shared" si="1"/>
        <v>0</v>
      </c>
    </row>
    <row r="12" spans="1:5" ht="102" x14ac:dyDescent="0.25">
      <c r="A12" s="20" t="s">
        <v>41</v>
      </c>
      <c r="B12" s="12" t="s">
        <v>134</v>
      </c>
      <c r="C12" s="13">
        <v>10</v>
      </c>
      <c r="D12" s="18"/>
      <c r="E12" s="18">
        <f>C12*D12</f>
        <v>0</v>
      </c>
    </row>
    <row r="13" spans="1:5" ht="25.5" x14ac:dyDescent="0.25">
      <c r="A13" s="9" t="s">
        <v>42</v>
      </c>
      <c r="B13" s="5" t="s">
        <v>43</v>
      </c>
      <c r="C13" s="10">
        <v>20</v>
      </c>
      <c r="D13" s="18"/>
      <c r="E13" s="18">
        <f>C13*D13</f>
        <v>0</v>
      </c>
    </row>
    <row r="14" spans="1:5" ht="25.5" customHeight="1" x14ac:dyDescent="0.25">
      <c r="A14" s="9" t="s">
        <v>44</v>
      </c>
      <c r="B14" s="5" t="s">
        <v>45</v>
      </c>
      <c r="C14" s="10">
        <v>1</v>
      </c>
      <c r="D14" s="18"/>
      <c r="E14" s="18">
        <f t="shared" ref="E14:E19" si="2">C14*D14</f>
        <v>0</v>
      </c>
    </row>
    <row r="15" spans="1:5" x14ac:dyDescent="0.25">
      <c r="A15" s="14" t="s">
        <v>46</v>
      </c>
      <c r="B15" s="5"/>
      <c r="C15" s="10">
        <v>4</v>
      </c>
      <c r="D15" s="18"/>
      <c r="E15" s="18">
        <f t="shared" si="2"/>
        <v>0</v>
      </c>
    </row>
    <row r="16" spans="1:5" x14ac:dyDescent="0.25">
      <c r="A16" s="14" t="s">
        <v>47</v>
      </c>
      <c r="B16" s="5" t="s">
        <v>48</v>
      </c>
      <c r="C16" s="10">
        <v>5</v>
      </c>
      <c r="D16" s="18"/>
      <c r="E16" s="18">
        <f t="shared" si="2"/>
        <v>0</v>
      </c>
    </row>
    <row r="17" spans="1:5" x14ac:dyDescent="0.25">
      <c r="A17" s="14" t="s">
        <v>47</v>
      </c>
      <c r="B17" s="5" t="s">
        <v>49</v>
      </c>
      <c r="C17" s="10">
        <v>2</v>
      </c>
      <c r="D17" s="24"/>
      <c r="E17" s="18">
        <f t="shared" si="2"/>
        <v>0</v>
      </c>
    </row>
    <row r="18" spans="1:5" x14ac:dyDescent="0.25">
      <c r="A18" s="14" t="s">
        <v>50</v>
      </c>
      <c r="B18" s="5" t="s">
        <v>51</v>
      </c>
      <c r="C18" s="10">
        <v>4</v>
      </c>
      <c r="D18" s="18"/>
      <c r="E18" s="18">
        <f t="shared" si="2"/>
        <v>0</v>
      </c>
    </row>
    <row r="19" spans="1:5" x14ac:dyDescent="0.25">
      <c r="A19" s="14" t="s">
        <v>52</v>
      </c>
      <c r="B19" s="5" t="s">
        <v>51</v>
      </c>
      <c r="C19" s="10">
        <v>4</v>
      </c>
      <c r="D19" s="18"/>
      <c r="E19" s="18">
        <f t="shared" si="2"/>
        <v>0</v>
      </c>
    </row>
    <row r="20" spans="1:5" x14ac:dyDescent="0.25">
      <c r="A20" s="14" t="s">
        <v>53</v>
      </c>
      <c r="B20" s="5" t="s">
        <v>54</v>
      </c>
      <c r="C20" s="10">
        <v>2</v>
      </c>
      <c r="D20" s="18"/>
      <c r="E20" s="18">
        <f>C20*D20</f>
        <v>0</v>
      </c>
    </row>
    <row r="21" spans="1:5" ht="25.5" x14ac:dyDescent="0.25">
      <c r="A21" s="14" t="s">
        <v>55</v>
      </c>
      <c r="B21" s="5" t="s">
        <v>56</v>
      </c>
      <c r="C21" s="10">
        <v>60</v>
      </c>
      <c r="D21" s="18"/>
      <c r="E21" s="18">
        <f>C21*D21</f>
        <v>0</v>
      </c>
    </row>
    <row r="22" spans="1:5" ht="96" customHeight="1" thickBot="1" x14ac:dyDescent="0.3">
      <c r="A22" s="40" t="s">
        <v>149</v>
      </c>
      <c r="B22" s="5" t="s">
        <v>57</v>
      </c>
      <c r="C22" s="10">
        <v>3</v>
      </c>
      <c r="D22" s="18"/>
      <c r="E22" s="18">
        <f t="shared" ref="E22:E35" si="3">C22*D22</f>
        <v>0</v>
      </c>
    </row>
    <row r="23" spans="1:5" ht="57" customHeight="1" thickBot="1" x14ac:dyDescent="0.3">
      <c r="A23" s="40" t="s">
        <v>149</v>
      </c>
      <c r="B23" s="5" t="s">
        <v>152</v>
      </c>
      <c r="C23" s="13">
        <v>3</v>
      </c>
      <c r="D23" s="18"/>
      <c r="E23" s="18">
        <f t="shared" si="3"/>
        <v>0</v>
      </c>
    </row>
    <row r="24" spans="1:5" x14ac:dyDescent="0.25">
      <c r="A24" s="14" t="s">
        <v>58</v>
      </c>
      <c r="B24" s="5" t="s">
        <v>59</v>
      </c>
      <c r="C24" s="10">
        <v>1</v>
      </c>
      <c r="D24" s="18"/>
      <c r="E24" s="18">
        <f t="shared" si="3"/>
        <v>0</v>
      </c>
    </row>
    <row r="25" spans="1:5" x14ac:dyDescent="0.25">
      <c r="A25" s="14" t="s">
        <v>60</v>
      </c>
      <c r="B25" s="5" t="s">
        <v>61</v>
      </c>
      <c r="C25" s="10">
        <v>30</v>
      </c>
      <c r="D25" s="18"/>
      <c r="E25" s="18">
        <f t="shared" si="3"/>
        <v>0</v>
      </c>
    </row>
    <row r="26" spans="1:5" ht="25.5" x14ac:dyDescent="0.25">
      <c r="A26" s="14" t="s">
        <v>62</v>
      </c>
      <c r="B26" s="5" t="s">
        <v>63</v>
      </c>
      <c r="C26" s="10">
        <v>80</v>
      </c>
      <c r="D26" s="18"/>
      <c r="E26" s="18">
        <f t="shared" si="3"/>
        <v>0</v>
      </c>
    </row>
    <row r="27" spans="1:5" ht="36" customHeight="1" x14ac:dyDescent="0.25">
      <c r="A27" s="14" t="s">
        <v>62</v>
      </c>
      <c r="B27" s="5" t="s">
        <v>153</v>
      </c>
      <c r="C27" s="13">
        <v>40</v>
      </c>
      <c r="D27" s="18"/>
      <c r="E27" s="18">
        <f t="shared" si="3"/>
        <v>0</v>
      </c>
    </row>
    <row r="28" spans="1:5" ht="36" customHeight="1" thickBot="1" x14ac:dyDescent="0.3">
      <c r="A28" s="40" t="s">
        <v>150</v>
      </c>
      <c r="B28" s="39" t="s">
        <v>151</v>
      </c>
      <c r="C28" s="13">
        <v>6</v>
      </c>
      <c r="D28" s="18"/>
      <c r="E28" s="18">
        <f t="shared" si="3"/>
        <v>0</v>
      </c>
    </row>
    <row r="29" spans="1:5" ht="25.5" x14ac:dyDescent="0.25">
      <c r="A29" s="15" t="s">
        <v>64</v>
      </c>
      <c r="B29" s="5"/>
      <c r="C29" s="16">
        <v>6</v>
      </c>
      <c r="D29" s="18"/>
      <c r="E29" s="18">
        <f t="shared" si="3"/>
        <v>0</v>
      </c>
    </row>
    <row r="30" spans="1:5" ht="38.25" x14ac:dyDescent="0.25">
      <c r="A30" s="15" t="s">
        <v>65</v>
      </c>
      <c r="B30" s="5" t="s">
        <v>66</v>
      </c>
      <c r="C30" s="16">
        <v>6</v>
      </c>
      <c r="D30" s="18"/>
      <c r="E30" s="18">
        <f t="shared" si="3"/>
        <v>0</v>
      </c>
    </row>
    <row r="31" spans="1:5" ht="38.25" x14ac:dyDescent="0.25">
      <c r="A31" s="15" t="s">
        <v>67</v>
      </c>
      <c r="B31" s="5" t="s">
        <v>68</v>
      </c>
      <c r="C31" s="16">
        <v>6</v>
      </c>
      <c r="D31" s="18"/>
      <c r="E31" s="18">
        <f t="shared" si="3"/>
        <v>0</v>
      </c>
    </row>
    <row r="32" spans="1:5" ht="38.25" x14ac:dyDescent="0.25">
      <c r="A32" s="15" t="s">
        <v>69</v>
      </c>
      <c r="B32" s="5" t="s">
        <v>70</v>
      </c>
      <c r="C32" s="16">
        <v>6</v>
      </c>
      <c r="D32" s="18"/>
      <c r="E32" s="18">
        <f t="shared" si="3"/>
        <v>0</v>
      </c>
    </row>
    <row r="33" spans="1:5" ht="51" x14ac:dyDescent="0.25">
      <c r="A33" s="15" t="s">
        <v>71</v>
      </c>
      <c r="B33" s="5" t="s">
        <v>154</v>
      </c>
      <c r="C33" s="16">
        <v>6</v>
      </c>
      <c r="D33" s="18"/>
      <c r="E33" s="18">
        <f t="shared" si="3"/>
        <v>0</v>
      </c>
    </row>
    <row r="34" spans="1:5" ht="38.25" x14ac:dyDescent="0.25">
      <c r="A34" s="15" t="s">
        <v>72</v>
      </c>
      <c r="B34" s="5" t="s">
        <v>155</v>
      </c>
      <c r="C34" s="16">
        <v>6</v>
      </c>
      <c r="D34" s="18"/>
      <c r="E34" s="18">
        <f t="shared" si="3"/>
        <v>0</v>
      </c>
    </row>
    <row r="35" spans="1:5" ht="38.25" x14ac:dyDescent="0.25">
      <c r="A35" s="15" t="s">
        <v>73</v>
      </c>
      <c r="B35" s="5" t="s">
        <v>74</v>
      </c>
      <c r="C35" s="16">
        <v>3</v>
      </c>
      <c r="D35" s="18"/>
      <c r="E35" s="18">
        <f t="shared" si="3"/>
        <v>0</v>
      </c>
    </row>
    <row r="36" spans="1:5" x14ac:dyDescent="0.25">
      <c r="A36" s="127" t="s">
        <v>75</v>
      </c>
      <c r="B36" s="128"/>
      <c r="C36" s="128"/>
      <c r="D36" s="129"/>
      <c r="E36" s="17">
        <f>SUM(E3:E35)</f>
        <v>0</v>
      </c>
    </row>
    <row r="37" spans="1:5" x14ac:dyDescent="0.25">
      <c r="A37" s="127" t="s">
        <v>135</v>
      </c>
      <c r="B37" s="128"/>
      <c r="C37" s="128"/>
      <c r="D37" s="129"/>
      <c r="E37" s="17">
        <f>E36*0.19</f>
        <v>0</v>
      </c>
    </row>
    <row r="38" spans="1:5" x14ac:dyDescent="0.25">
      <c r="A38" s="127" t="s">
        <v>77</v>
      </c>
      <c r="B38" s="128"/>
      <c r="C38" s="128"/>
      <c r="D38" s="129"/>
      <c r="E38" s="17">
        <f>E36+E37</f>
        <v>0</v>
      </c>
    </row>
  </sheetData>
  <mergeCells count="4">
    <mergeCell ref="A1:E1"/>
    <mergeCell ref="A36:D36"/>
    <mergeCell ref="A37:D37"/>
    <mergeCell ref="A38:D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G10" sqref="G10"/>
    </sheetView>
  </sheetViews>
  <sheetFormatPr baseColWidth="10" defaultRowHeight="15" x14ac:dyDescent="0.25"/>
  <cols>
    <col min="1" max="1" width="33.28515625" customWidth="1"/>
    <col min="2" max="2" width="11.42578125" style="36"/>
    <col min="3" max="3" width="15.7109375" customWidth="1"/>
    <col min="4" max="4" width="19.140625" customWidth="1"/>
  </cols>
  <sheetData>
    <row r="1" spans="1:4" x14ac:dyDescent="0.25">
      <c r="A1" s="19" t="s">
        <v>78</v>
      </c>
      <c r="B1" s="34" t="s">
        <v>79</v>
      </c>
      <c r="C1" s="19" t="s">
        <v>28</v>
      </c>
      <c r="D1" s="19" t="s">
        <v>77</v>
      </c>
    </row>
    <row r="2" spans="1:4" x14ac:dyDescent="0.25">
      <c r="A2" s="61" t="s">
        <v>80</v>
      </c>
      <c r="B2" s="35"/>
      <c r="C2" s="32"/>
      <c r="D2" s="21">
        <f>B2*C2</f>
        <v>0</v>
      </c>
    </row>
    <row r="3" spans="1:4" x14ac:dyDescent="0.25">
      <c r="A3" s="31" t="s">
        <v>81</v>
      </c>
      <c r="B3" s="35"/>
      <c r="C3" s="32"/>
      <c r="D3" s="21">
        <f t="shared" ref="D3:D48" si="0">B3*C3</f>
        <v>0</v>
      </c>
    </row>
    <row r="4" spans="1:4" x14ac:dyDescent="0.25">
      <c r="A4" s="31" t="s">
        <v>82</v>
      </c>
      <c r="B4" s="35"/>
      <c r="C4" s="32"/>
      <c r="D4" s="21">
        <f t="shared" si="0"/>
        <v>0</v>
      </c>
    </row>
    <row r="5" spans="1:4" x14ac:dyDescent="0.25">
      <c r="A5" s="31" t="s">
        <v>83</v>
      </c>
      <c r="B5" s="35"/>
      <c r="C5" s="32"/>
      <c r="D5" s="21">
        <f t="shared" si="0"/>
        <v>0</v>
      </c>
    </row>
    <row r="6" spans="1:4" ht="24" x14ac:dyDescent="0.25">
      <c r="A6" s="31" t="s">
        <v>84</v>
      </c>
      <c r="B6" s="35"/>
      <c r="C6" s="32"/>
      <c r="D6" s="21">
        <f t="shared" si="0"/>
        <v>0</v>
      </c>
    </row>
    <row r="7" spans="1:4" x14ac:dyDescent="0.25">
      <c r="A7" s="31" t="s">
        <v>85</v>
      </c>
      <c r="B7" s="35"/>
      <c r="C7" s="32"/>
      <c r="D7" s="21">
        <f t="shared" si="0"/>
        <v>0</v>
      </c>
    </row>
    <row r="8" spans="1:4" ht="24" x14ac:dyDescent="0.25">
      <c r="A8" s="31" t="s">
        <v>86</v>
      </c>
      <c r="B8" s="35"/>
      <c r="C8" s="32"/>
      <c r="D8" s="21">
        <f t="shared" si="0"/>
        <v>0</v>
      </c>
    </row>
    <row r="9" spans="1:4" ht="24" x14ac:dyDescent="0.25">
      <c r="A9" s="31" t="s">
        <v>87</v>
      </c>
      <c r="B9" s="35"/>
      <c r="C9" s="32"/>
      <c r="D9" s="21">
        <f t="shared" si="0"/>
        <v>0</v>
      </c>
    </row>
    <row r="10" spans="1:4" ht="24" x14ac:dyDescent="0.25">
      <c r="A10" s="31" t="s">
        <v>88</v>
      </c>
      <c r="B10" s="35"/>
      <c r="C10" s="32"/>
      <c r="D10" s="21">
        <f t="shared" si="0"/>
        <v>0</v>
      </c>
    </row>
    <row r="11" spans="1:4" ht="24" x14ac:dyDescent="0.25">
      <c r="A11" s="31" t="s">
        <v>89</v>
      </c>
      <c r="B11" s="35"/>
      <c r="C11" s="32"/>
      <c r="D11" s="21">
        <f t="shared" si="0"/>
        <v>0</v>
      </c>
    </row>
    <row r="12" spans="1:4" ht="24" x14ac:dyDescent="0.25">
      <c r="A12" s="31" t="s">
        <v>90</v>
      </c>
      <c r="B12" s="35"/>
      <c r="C12" s="32"/>
      <c r="D12" s="21">
        <f t="shared" si="0"/>
        <v>0</v>
      </c>
    </row>
    <row r="13" spans="1:4" ht="24" x14ac:dyDescent="0.25">
      <c r="A13" s="31" t="s">
        <v>91</v>
      </c>
      <c r="B13" s="35"/>
      <c r="C13" s="32"/>
      <c r="D13" s="21">
        <f t="shared" si="0"/>
        <v>0</v>
      </c>
    </row>
    <row r="14" spans="1:4" x14ac:dyDescent="0.25">
      <c r="A14" s="31" t="s">
        <v>92</v>
      </c>
      <c r="B14" s="35"/>
      <c r="C14" s="32"/>
      <c r="D14" s="21">
        <f t="shared" si="0"/>
        <v>0</v>
      </c>
    </row>
    <row r="15" spans="1:4" x14ac:dyDescent="0.25">
      <c r="A15" s="31" t="s">
        <v>93</v>
      </c>
      <c r="B15" s="35"/>
      <c r="C15" s="32"/>
      <c r="D15" s="21">
        <f t="shared" si="0"/>
        <v>0</v>
      </c>
    </row>
    <row r="16" spans="1:4" ht="24" x14ac:dyDescent="0.25">
      <c r="A16" s="31" t="s">
        <v>94</v>
      </c>
      <c r="B16" s="35"/>
      <c r="C16" s="32"/>
      <c r="D16" s="21">
        <f t="shared" si="0"/>
        <v>0</v>
      </c>
    </row>
    <row r="17" spans="1:4" ht="24" x14ac:dyDescent="0.25">
      <c r="A17" s="31" t="s">
        <v>95</v>
      </c>
      <c r="B17" s="35"/>
      <c r="C17" s="32"/>
      <c r="D17" s="21">
        <f t="shared" si="0"/>
        <v>0</v>
      </c>
    </row>
    <row r="18" spans="1:4" x14ac:dyDescent="0.25">
      <c r="A18" s="31" t="s">
        <v>96</v>
      </c>
      <c r="B18" s="35"/>
      <c r="C18" s="32"/>
      <c r="D18" s="21">
        <f t="shared" si="0"/>
        <v>0</v>
      </c>
    </row>
    <row r="19" spans="1:4" ht="24" x14ac:dyDescent="0.25">
      <c r="A19" s="31" t="s">
        <v>97</v>
      </c>
      <c r="B19" s="35"/>
      <c r="C19" s="32"/>
      <c r="D19" s="21">
        <f t="shared" si="0"/>
        <v>0</v>
      </c>
    </row>
    <row r="20" spans="1:4" x14ac:dyDescent="0.25">
      <c r="A20" s="31" t="s">
        <v>98</v>
      </c>
      <c r="B20" s="35"/>
      <c r="C20" s="32"/>
      <c r="D20" s="21">
        <f t="shared" si="0"/>
        <v>0</v>
      </c>
    </row>
    <row r="21" spans="1:4" x14ac:dyDescent="0.25">
      <c r="A21" s="31" t="s">
        <v>99</v>
      </c>
      <c r="B21" s="35"/>
      <c r="C21" s="32"/>
      <c r="D21" s="21">
        <f t="shared" si="0"/>
        <v>0</v>
      </c>
    </row>
    <row r="22" spans="1:4" x14ac:dyDescent="0.25">
      <c r="A22" s="31" t="s">
        <v>100</v>
      </c>
      <c r="B22" s="35"/>
      <c r="C22" s="32"/>
      <c r="D22" s="21">
        <f t="shared" si="0"/>
        <v>0</v>
      </c>
    </row>
    <row r="23" spans="1:4" x14ac:dyDescent="0.25">
      <c r="A23" s="31" t="s">
        <v>101</v>
      </c>
      <c r="B23" s="35"/>
      <c r="C23" s="32"/>
      <c r="D23" s="21">
        <f t="shared" si="0"/>
        <v>0</v>
      </c>
    </row>
    <row r="24" spans="1:4" x14ac:dyDescent="0.25">
      <c r="A24" s="31" t="s">
        <v>102</v>
      </c>
      <c r="B24" s="35"/>
      <c r="C24" s="32"/>
      <c r="D24" s="21">
        <f t="shared" si="0"/>
        <v>0</v>
      </c>
    </row>
    <row r="25" spans="1:4" ht="24" x14ac:dyDescent="0.25">
      <c r="A25" s="31" t="s">
        <v>103</v>
      </c>
      <c r="B25" s="35"/>
      <c r="C25" s="32"/>
      <c r="D25" s="21">
        <f t="shared" si="0"/>
        <v>0</v>
      </c>
    </row>
    <row r="26" spans="1:4" x14ac:dyDescent="0.25">
      <c r="A26" s="31" t="s">
        <v>104</v>
      </c>
      <c r="B26" s="35"/>
      <c r="C26" s="32"/>
      <c r="D26" s="21">
        <f t="shared" si="0"/>
        <v>0</v>
      </c>
    </row>
    <row r="27" spans="1:4" ht="24" x14ac:dyDescent="0.25">
      <c r="A27" s="31" t="s">
        <v>105</v>
      </c>
      <c r="B27" s="35"/>
      <c r="C27" s="32"/>
      <c r="D27" s="21">
        <f t="shared" si="0"/>
        <v>0</v>
      </c>
    </row>
    <row r="28" spans="1:4" ht="24" x14ac:dyDescent="0.25">
      <c r="A28" s="31" t="s">
        <v>106</v>
      </c>
      <c r="B28" s="35"/>
      <c r="C28" s="32"/>
      <c r="D28" s="21">
        <f t="shared" si="0"/>
        <v>0</v>
      </c>
    </row>
    <row r="29" spans="1:4" ht="24" x14ac:dyDescent="0.25">
      <c r="A29" s="31" t="s">
        <v>107</v>
      </c>
      <c r="B29" s="35"/>
      <c r="C29" s="32"/>
      <c r="D29" s="21">
        <f t="shared" si="0"/>
        <v>0</v>
      </c>
    </row>
    <row r="30" spans="1:4" ht="24" x14ac:dyDescent="0.25">
      <c r="A30" s="31" t="s">
        <v>108</v>
      </c>
      <c r="B30" s="35"/>
      <c r="C30" s="32"/>
      <c r="D30" s="21">
        <f t="shared" si="0"/>
        <v>0</v>
      </c>
    </row>
    <row r="31" spans="1:4" x14ac:dyDescent="0.25">
      <c r="A31" s="31" t="s">
        <v>109</v>
      </c>
      <c r="B31" s="35"/>
      <c r="C31" s="32"/>
      <c r="D31" s="21">
        <f t="shared" si="0"/>
        <v>0</v>
      </c>
    </row>
    <row r="32" spans="1:4" ht="24" x14ac:dyDescent="0.25">
      <c r="A32" s="31" t="s">
        <v>110</v>
      </c>
      <c r="B32" s="35"/>
      <c r="C32" s="32"/>
      <c r="D32" s="21">
        <f t="shared" si="0"/>
        <v>0</v>
      </c>
    </row>
    <row r="33" spans="1:4" ht="24" x14ac:dyDescent="0.25">
      <c r="A33" s="31" t="s">
        <v>111</v>
      </c>
      <c r="B33" s="35"/>
      <c r="C33" s="32"/>
      <c r="D33" s="21">
        <f t="shared" si="0"/>
        <v>0</v>
      </c>
    </row>
    <row r="34" spans="1:4" x14ac:dyDescent="0.25">
      <c r="A34" s="31" t="s">
        <v>112</v>
      </c>
      <c r="B34" s="35"/>
      <c r="C34" s="32"/>
      <c r="D34" s="21">
        <f t="shared" si="0"/>
        <v>0</v>
      </c>
    </row>
    <row r="35" spans="1:4" x14ac:dyDescent="0.25">
      <c r="A35" s="31" t="s">
        <v>113</v>
      </c>
      <c r="B35" s="35"/>
      <c r="C35" s="32"/>
      <c r="D35" s="21">
        <f t="shared" si="0"/>
        <v>0</v>
      </c>
    </row>
    <row r="36" spans="1:4" x14ac:dyDescent="0.25">
      <c r="A36" s="31" t="s">
        <v>114</v>
      </c>
      <c r="B36" s="35"/>
      <c r="C36" s="33"/>
      <c r="D36" s="21">
        <f t="shared" si="0"/>
        <v>0</v>
      </c>
    </row>
    <row r="37" spans="1:4" ht="24" x14ac:dyDescent="0.25">
      <c r="A37" s="31" t="s">
        <v>115</v>
      </c>
      <c r="B37" s="35"/>
      <c r="C37" s="32"/>
      <c r="D37" s="21">
        <f t="shared" si="0"/>
        <v>0</v>
      </c>
    </row>
    <row r="38" spans="1:4" ht="24" x14ac:dyDescent="0.25">
      <c r="A38" s="31" t="s">
        <v>116</v>
      </c>
      <c r="B38" s="35"/>
      <c r="C38" s="32"/>
      <c r="D38" s="21">
        <f t="shared" si="0"/>
        <v>0</v>
      </c>
    </row>
    <row r="39" spans="1:4" ht="24" x14ac:dyDescent="0.25">
      <c r="A39" s="31" t="s">
        <v>117</v>
      </c>
      <c r="B39" s="35"/>
      <c r="C39" s="32"/>
      <c r="D39" s="21">
        <f t="shared" si="0"/>
        <v>0</v>
      </c>
    </row>
    <row r="40" spans="1:4" x14ac:dyDescent="0.25">
      <c r="A40" s="31" t="s">
        <v>118</v>
      </c>
      <c r="B40" s="35"/>
      <c r="C40" s="33"/>
      <c r="D40" s="21">
        <f t="shared" si="0"/>
        <v>0</v>
      </c>
    </row>
    <row r="41" spans="1:4" x14ac:dyDescent="0.25">
      <c r="A41" s="31" t="s">
        <v>119</v>
      </c>
      <c r="B41" s="35"/>
      <c r="C41" s="32"/>
      <c r="D41" s="21">
        <f t="shared" si="0"/>
        <v>0</v>
      </c>
    </row>
    <row r="42" spans="1:4" x14ac:dyDescent="0.25">
      <c r="A42" s="31" t="s">
        <v>120</v>
      </c>
      <c r="B42" s="35"/>
      <c r="C42" s="32"/>
      <c r="D42" s="21">
        <f t="shared" si="0"/>
        <v>0</v>
      </c>
    </row>
    <row r="43" spans="1:4" ht="36" x14ac:dyDescent="0.25">
      <c r="A43" s="31" t="s">
        <v>121</v>
      </c>
      <c r="B43" s="35"/>
      <c r="C43" s="32"/>
      <c r="D43" s="21">
        <f t="shared" si="0"/>
        <v>0</v>
      </c>
    </row>
    <row r="44" spans="1:4" ht="24" x14ac:dyDescent="0.25">
      <c r="A44" s="31" t="s">
        <v>122</v>
      </c>
      <c r="B44" s="35"/>
      <c r="C44" s="32"/>
      <c r="D44" s="21">
        <f t="shared" si="0"/>
        <v>0</v>
      </c>
    </row>
    <row r="45" spans="1:4" x14ac:dyDescent="0.25">
      <c r="A45" s="31" t="s">
        <v>123</v>
      </c>
      <c r="B45" s="35"/>
      <c r="C45" s="32"/>
      <c r="D45" s="21">
        <f t="shared" si="0"/>
        <v>0</v>
      </c>
    </row>
    <row r="46" spans="1:4" x14ac:dyDescent="0.25">
      <c r="A46" s="31" t="s">
        <v>124</v>
      </c>
      <c r="B46" s="35"/>
      <c r="C46" s="32"/>
      <c r="D46" s="21">
        <f t="shared" si="0"/>
        <v>0</v>
      </c>
    </row>
    <row r="47" spans="1:4" ht="24" x14ac:dyDescent="0.25">
      <c r="A47" s="31" t="s">
        <v>125</v>
      </c>
      <c r="B47" s="35"/>
      <c r="C47" s="32"/>
      <c r="D47" s="21">
        <f t="shared" si="0"/>
        <v>0</v>
      </c>
    </row>
    <row r="48" spans="1:4" ht="24" x14ac:dyDescent="0.25">
      <c r="A48" s="31" t="s">
        <v>126</v>
      </c>
      <c r="B48" s="35"/>
      <c r="C48" s="32"/>
      <c r="D48" s="21">
        <f t="shared" si="0"/>
        <v>0</v>
      </c>
    </row>
    <row r="49" spans="1:4" x14ac:dyDescent="0.25">
      <c r="A49" s="131" t="s">
        <v>77</v>
      </c>
      <c r="B49" s="131"/>
      <c r="C49" s="131"/>
      <c r="D49" s="22">
        <f>SUM(D2:D48)</f>
        <v>0</v>
      </c>
    </row>
    <row r="50" spans="1:4" x14ac:dyDescent="0.25">
      <c r="A50" s="130" t="s">
        <v>76</v>
      </c>
      <c r="B50" s="130"/>
      <c r="C50" s="130"/>
      <c r="D50" s="22">
        <f>D49*0.19</f>
        <v>0</v>
      </c>
    </row>
    <row r="51" spans="1:4" x14ac:dyDescent="0.25">
      <c r="A51" s="130" t="s">
        <v>127</v>
      </c>
      <c r="B51" s="130"/>
      <c r="C51" s="130"/>
      <c r="D51" s="22">
        <f>D49+D50</f>
        <v>0</v>
      </c>
    </row>
  </sheetData>
  <mergeCells count="3">
    <mergeCell ref="A51:C51"/>
    <mergeCell ref="A49:C49"/>
    <mergeCell ref="A50:C5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D7" sqref="D7"/>
    </sheetView>
  </sheetViews>
  <sheetFormatPr baseColWidth="10" defaultRowHeight="15" x14ac:dyDescent="0.25"/>
  <cols>
    <col min="1" max="1" width="55.28515625" customWidth="1"/>
  </cols>
  <sheetData>
    <row r="1" spans="1:3" ht="15.75" thickBot="1" x14ac:dyDescent="0.3">
      <c r="A1" s="26" t="s">
        <v>137</v>
      </c>
      <c r="B1" s="26" t="s">
        <v>140</v>
      </c>
      <c r="C1" s="26" t="s">
        <v>141</v>
      </c>
    </row>
    <row r="2" spans="1:3" ht="30.75" thickBot="1" x14ac:dyDescent="0.3">
      <c r="A2" s="27" t="s">
        <v>138</v>
      </c>
      <c r="B2" s="28"/>
      <c r="C2" s="29"/>
    </row>
    <row r="3" spans="1:3" ht="30.75" thickBot="1" x14ac:dyDescent="0.3">
      <c r="A3" s="27" t="s">
        <v>139</v>
      </c>
      <c r="B3" s="30"/>
      <c r="C3" s="29"/>
    </row>
    <row r="4" spans="1:3" ht="30.75" thickBot="1" x14ac:dyDescent="0.3">
      <c r="A4" s="27" t="s">
        <v>173</v>
      </c>
      <c r="B4" s="28"/>
      <c r="C4" s="29"/>
    </row>
    <row r="6" spans="1:3" ht="30" customHeight="1" x14ac:dyDescent="0.25">
      <c r="A6" s="132" t="s">
        <v>142</v>
      </c>
      <c r="B6" s="132"/>
      <c r="C6" s="132"/>
    </row>
  </sheetData>
  <mergeCells count="1">
    <mergeCell ref="A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Formato 4. Personal fijo </vt:lpstr>
      <vt:lpstr>Fomato 5. Personal Eventual</vt:lpstr>
      <vt:lpstr>Formato 6. Alquiler Maquinaria</vt:lpstr>
      <vt:lpstr>Formato 7. Suministro Insumos</vt:lpstr>
      <vt:lpstr>Formato 8. Valores Agregados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Restrepo Lagos</dc:creator>
  <cp:lastModifiedBy>Ana Maria Restrepo</cp:lastModifiedBy>
  <dcterms:created xsi:type="dcterms:W3CDTF">2018-12-18T19:23:26Z</dcterms:created>
  <dcterms:modified xsi:type="dcterms:W3CDTF">2020-02-27T16:51:08Z</dcterms:modified>
</cp:coreProperties>
</file>