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1-mkwE3zFa-Fo7gU45MG_ocIohB-Vdd7\Ana.Perez\Backup ana.perez\Documentos\INVITACIONES PUBLICAS\2021\aseo\adenda 3\"/>
    </mc:Choice>
  </mc:AlternateContent>
  <xr:revisionPtr revIDLastSave="0" documentId="13_ncr:1_{ACE7B6C0-0CD8-42E8-9F40-23EFCD3CAA7F}" xr6:coauthVersionLast="47" xr6:coauthVersionMax="47" xr10:uidLastSave="{00000000-0000-0000-0000-000000000000}"/>
  <bookViews>
    <workbookView xWindow="-120" yWindow="-120" windowWidth="20730" windowHeight="11160" tabRatio="827" xr2:uid="{00000000-000D-0000-FFFF-FFFF00000000}"/>
  </bookViews>
  <sheets>
    <sheet name="Formato 4. Personal fijo B" sheetId="1" r:id="rId1"/>
  </sheets>
  <definedNames>
    <definedName name="_xlnm.Print_Area" localSheetId="0">'Formato 4. Personal fijo B'!$A$30:$S$62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  <c r="S43" i="1"/>
  <c r="S42" i="1"/>
  <c r="S41" i="1"/>
  <c r="Q50" i="1"/>
  <c r="Q49" i="1"/>
  <c r="Q48" i="1"/>
  <c r="O48" i="1"/>
  <c r="E52" i="1"/>
  <c r="E51" i="1"/>
  <c r="E50" i="1"/>
  <c r="E49" i="1"/>
  <c r="E48" i="1"/>
  <c r="E47" i="1"/>
  <c r="E44" i="1"/>
  <c r="E43" i="1"/>
  <c r="E42" i="1"/>
  <c r="E41" i="1"/>
  <c r="D45" i="1" s="1"/>
  <c r="D39" i="1"/>
  <c r="D53" i="1" l="1"/>
  <c r="D54" i="1" s="1"/>
  <c r="D56" i="1" s="1"/>
  <c r="M50" i="1" l="1"/>
  <c r="S48" i="1"/>
  <c r="C48" i="1"/>
  <c r="R39" i="1"/>
  <c r="Q44" i="1"/>
  <c r="O50" i="1"/>
  <c r="M48" i="1"/>
  <c r="K50" i="1"/>
  <c r="I44" i="1"/>
  <c r="G50" i="1"/>
  <c r="C49" i="1"/>
  <c r="S6" i="1"/>
  <c r="Q6" i="1"/>
  <c r="O6" i="1"/>
  <c r="M6" i="1"/>
  <c r="K6" i="1"/>
  <c r="I6" i="1"/>
  <c r="G6" i="1"/>
  <c r="C6" i="1"/>
  <c r="S5" i="1"/>
  <c r="S18" i="1" s="1"/>
  <c r="Q5" i="1"/>
  <c r="Q47" i="1" s="1"/>
  <c r="O5" i="1"/>
  <c r="O16" i="1" s="1"/>
  <c r="M5" i="1"/>
  <c r="M52" i="1" s="1"/>
  <c r="K5" i="1"/>
  <c r="K15" i="1" s="1"/>
  <c r="I5" i="1"/>
  <c r="I15" i="1" s="1"/>
  <c r="C5" i="1"/>
  <c r="G5" i="1" s="1"/>
  <c r="G52" i="1" s="1"/>
  <c r="S47" i="1" l="1"/>
  <c r="Q14" i="1"/>
  <c r="I16" i="1"/>
  <c r="O14" i="1"/>
  <c r="I14" i="1"/>
  <c r="Q16" i="1"/>
  <c r="L7" i="1"/>
  <c r="M8" i="1" s="1"/>
  <c r="C16" i="1"/>
  <c r="I47" i="1"/>
  <c r="S51" i="1"/>
  <c r="S52" i="1"/>
  <c r="M17" i="1"/>
  <c r="M11" i="1"/>
  <c r="M16" i="1"/>
  <c r="I18" i="1"/>
  <c r="M13" i="1"/>
  <c r="M15" i="1"/>
  <c r="Q18" i="1"/>
  <c r="C14" i="1"/>
  <c r="G51" i="1"/>
  <c r="C18" i="1"/>
  <c r="R45" i="1"/>
  <c r="O52" i="1"/>
  <c r="O51" i="1"/>
  <c r="O47" i="1"/>
  <c r="P7" i="1"/>
  <c r="M10" i="1"/>
  <c r="Q11" i="1"/>
  <c r="I13" i="1"/>
  <c r="M14" i="1"/>
  <c r="Q15" i="1"/>
  <c r="I17" i="1"/>
  <c r="M18" i="1"/>
  <c r="B39" i="1"/>
  <c r="C44" i="1"/>
  <c r="G49" i="1"/>
  <c r="S50" i="1"/>
  <c r="Q52" i="1"/>
  <c r="Q51" i="1"/>
  <c r="K13" i="1"/>
  <c r="K17" i="1"/>
  <c r="O18" i="1"/>
  <c r="F39" i="1"/>
  <c r="G44" i="1"/>
  <c r="M49" i="1"/>
  <c r="C51" i="1"/>
  <c r="M9" i="1"/>
  <c r="B7" i="1"/>
  <c r="C11" i="1"/>
  <c r="O13" i="1"/>
  <c r="C15" i="1"/>
  <c r="K16" i="1"/>
  <c r="O17" i="1"/>
  <c r="L39" i="1"/>
  <c r="M44" i="1"/>
  <c r="G48" i="1"/>
  <c r="S49" i="1"/>
  <c r="M51" i="1"/>
  <c r="H39" i="1"/>
  <c r="G18" i="1"/>
  <c r="G17" i="1"/>
  <c r="G16" i="1"/>
  <c r="G15" i="1"/>
  <c r="G14" i="1"/>
  <c r="G13" i="1"/>
  <c r="G11" i="1"/>
  <c r="F7" i="1"/>
  <c r="H7" i="1"/>
  <c r="I11" i="1"/>
  <c r="Q13" i="1"/>
  <c r="Q17" i="1"/>
  <c r="P39" i="1"/>
  <c r="C47" i="1"/>
  <c r="C50" i="1"/>
  <c r="I50" i="1"/>
  <c r="I49" i="1"/>
  <c r="I48" i="1"/>
  <c r="I52" i="1"/>
  <c r="I51" i="1"/>
  <c r="J7" i="1"/>
  <c r="K11" i="1"/>
  <c r="G47" i="1"/>
  <c r="C52" i="1"/>
  <c r="K52" i="1"/>
  <c r="K51" i="1"/>
  <c r="K47" i="1"/>
  <c r="N7" i="1"/>
  <c r="O11" i="1"/>
  <c r="C13" i="1"/>
  <c r="K14" i="1"/>
  <c r="O15" i="1"/>
  <c r="C17" i="1"/>
  <c r="K18" i="1"/>
  <c r="M47" i="1"/>
  <c r="N39" i="1"/>
  <c r="O44" i="1"/>
  <c r="O49" i="1"/>
  <c r="R7" i="1"/>
  <c r="S11" i="1"/>
  <c r="S13" i="1"/>
  <c r="S14" i="1"/>
  <c r="S15" i="1"/>
  <c r="S16" i="1"/>
  <c r="S17" i="1"/>
  <c r="J39" i="1"/>
  <c r="K41" i="1" s="1"/>
  <c r="K44" i="1"/>
  <c r="K48" i="1"/>
  <c r="K49" i="1"/>
  <c r="L12" i="1" l="1"/>
  <c r="R53" i="1"/>
  <c r="R54" i="1" s="1"/>
  <c r="R56" i="1" s="1"/>
  <c r="H19" i="1"/>
  <c r="H53" i="1"/>
  <c r="P19" i="1"/>
  <c r="P53" i="1"/>
  <c r="L53" i="1"/>
  <c r="B19" i="1"/>
  <c r="F53" i="1"/>
  <c r="K43" i="1"/>
  <c r="K42" i="1"/>
  <c r="I10" i="1"/>
  <c r="I8" i="1"/>
  <c r="I9" i="1"/>
  <c r="O8" i="1"/>
  <c r="O9" i="1"/>
  <c r="O10" i="1"/>
  <c r="G10" i="1"/>
  <c r="G9" i="1"/>
  <c r="G8" i="1"/>
  <c r="I43" i="1"/>
  <c r="I42" i="1"/>
  <c r="I41" i="1"/>
  <c r="L19" i="1"/>
  <c r="L20" i="1" s="1"/>
  <c r="L22" i="1" s="1"/>
  <c r="Q9" i="1"/>
  <c r="Q10" i="1"/>
  <c r="Q8" i="1"/>
  <c r="M42" i="1"/>
  <c r="M43" i="1"/>
  <c r="M41" i="1"/>
  <c r="J53" i="1"/>
  <c r="B53" i="1"/>
  <c r="N19" i="1"/>
  <c r="J19" i="1"/>
  <c r="K10" i="1"/>
  <c r="K8" i="1"/>
  <c r="K9" i="1"/>
  <c r="Q41" i="1"/>
  <c r="Q42" i="1"/>
  <c r="Q43" i="1"/>
  <c r="F19" i="1"/>
  <c r="G41" i="1"/>
  <c r="G42" i="1"/>
  <c r="G43" i="1"/>
  <c r="C41" i="1"/>
  <c r="C43" i="1"/>
  <c r="C42" i="1"/>
  <c r="N53" i="1"/>
  <c r="O43" i="1"/>
  <c r="O42" i="1"/>
  <c r="O41" i="1"/>
  <c r="R19" i="1"/>
  <c r="S10" i="1"/>
  <c r="S9" i="1"/>
  <c r="S8" i="1"/>
  <c r="C9" i="1"/>
  <c r="C10" i="1"/>
  <c r="C8" i="1"/>
  <c r="R12" i="1" l="1"/>
  <c r="R20" i="1" s="1"/>
  <c r="R22" i="1" s="1"/>
  <c r="J12" i="1"/>
  <c r="J20" i="1" s="1"/>
  <c r="J22" i="1" s="1"/>
  <c r="L45" i="1"/>
  <c r="L54" i="1" s="1"/>
  <c r="L56" i="1" s="1"/>
  <c r="N12" i="1"/>
  <c r="N20" i="1" s="1"/>
  <c r="N22" i="1" s="1"/>
  <c r="B12" i="1"/>
  <c r="B20" i="1" s="1"/>
  <c r="B22" i="1" s="1"/>
  <c r="P12" i="1"/>
  <c r="P20" i="1" s="1"/>
  <c r="P22" i="1" s="1"/>
  <c r="N45" i="1"/>
  <c r="N54" i="1" s="1"/>
  <c r="N56" i="1" s="1"/>
  <c r="B45" i="1"/>
  <c r="B54" i="1" s="1"/>
  <c r="B56" i="1" s="1"/>
  <c r="P45" i="1"/>
  <c r="P54" i="1" s="1"/>
  <c r="P56" i="1" s="1"/>
  <c r="F12" i="1"/>
  <c r="F20" i="1" s="1"/>
  <c r="F22" i="1" s="1"/>
  <c r="H12" i="1"/>
  <c r="H20" i="1" s="1"/>
  <c r="H22" i="1" s="1"/>
  <c r="F45" i="1"/>
  <c r="F54" i="1" s="1"/>
  <c r="F56" i="1" s="1"/>
  <c r="H45" i="1"/>
  <c r="H54" i="1" s="1"/>
  <c r="H56" i="1" s="1"/>
  <c r="J45" i="1"/>
  <c r="J54" i="1" s="1"/>
  <c r="J56" i="1" s="1"/>
  <c r="B57" i="1" l="1"/>
  <c r="B23" i="1"/>
  <c r="B60" i="1" l="1"/>
  <c r="B61" i="1" s="1"/>
  <c r="B26" i="1"/>
  <c r="B27" i="1" s="1"/>
  <c r="B28" i="1" l="1"/>
  <c r="B62" i="1"/>
</calcChain>
</file>

<file path=xl/sharedStrings.xml><?xml version="1.0" encoding="utf-8"?>
<sst xmlns="http://schemas.openxmlformats.org/spreadsheetml/2006/main" count="121" uniqueCount="42">
  <si>
    <t>OPCIÓN 1 - PERSONAL PARA INSTALACIONES PLAZA MAYOR CON TODOS LOS APORTES</t>
  </si>
  <si>
    <t>Personal de aseo</t>
  </si>
  <si>
    <t>Personal de aseo y logística con alturas</t>
  </si>
  <si>
    <t>Almacenista</t>
  </si>
  <si>
    <t>Mantenimiento obras blanca, obra gris y plomería con alturas</t>
  </si>
  <si>
    <t>Mantenimiento eléctrico con alturas</t>
  </si>
  <si>
    <t>Cafetería</t>
  </si>
  <si>
    <t>Aseo medio tiempo</t>
  </si>
  <si>
    <t>Supervisores con alturas</t>
  </si>
  <si>
    <t>CONCEPTO</t>
  </si>
  <si>
    <t>Turno (L - S 48 Horas)</t>
  </si>
  <si>
    <t>Turno (L - S 24 Horas)</t>
  </si>
  <si>
    <t>%</t>
  </si>
  <si>
    <t>VALOR</t>
  </si>
  <si>
    <t>SALARIO</t>
  </si>
  <si>
    <t>AUXILIO TRANSPORTE</t>
  </si>
  <si>
    <t>TOTAL SALARIOS</t>
  </si>
  <si>
    <t>CESANTIAS</t>
  </si>
  <si>
    <t>PRIMA DE SERVICIOS</t>
  </si>
  <si>
    <t>INTERESES A LAS CESANTIAS</t>
  </si>
  <si>
    <t>VACACIONES</t>
  </si>
  <si>
    <t>SUBTOTAL</t>
  </si>
  <si>
    <t>SALUD</t>
  </si>
  <si>
    <t>PENSIONES</t>
  </si>
  <si>
    <t>A.R.L</t>
  </si>
  <si>
    <t>CAJA DE COMPENSACION</t>
  </si>
  <si>
    <t>ICBF</t>
  </si>
  <si>
    <t>SENA</t>
  </si>
  <si>
    <t>SUBTOTAL COSTO UNITARIO</t>
  </si>
  <si>
    <t>NUMERO DE PERSONAS</t>
  </si>
  <si>
    <t>TOTAL COSTO LABORAL POR NUMERO DE PERSONAS</t>
  </si>
  <si>
    <t xml:space="preserve"> SUB TOTAL MENSUAL BASE</t>
  </si>
  <si>
    <t>INDICAR % ADMINISTRACIÓN (A)</t>
  </si>
  <si>
    <t>INDICAR % UTILIDAD (U)</t>
  </si>
  <si>
    <t>TOTAL AU</t>
  </si>
  <si>
    <t>IVA SOBRE EL AU</t>
  </si>
  <si>
    <t>TOTAL MENSUAL IVA INCLUIDO</t>
  </si>
  <si>
    <t>formato 4. Personal fijo</t>
  </si>
  <si>
    <t>OPCIÓN 2- PERSONAL PARA INSTALACIONES PLAZA MAYOR CON BENEFICION POR LEY 1819 DE 2016</t>
  </si>
  <si>
    <t>Personal de aseo y logística con alturas
(6 logística y 4 aseo)</t>
  </si>
  <si>
    <t>Almacenista con alturas</t>
  </si>
  <si>
    <t>Personal de aseo (manejo de residuos peligrosos y aseo hospitalario)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</si>
</sst>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General_)"/>
    <numFmt numFmtId="166" formatCode="_-&quot;$&quot;* #,##0.00_-;\-&quot;$&quot;* #,##0.00_-;_-&quot;$&quot;* &quot;-&quot;??_-;_-@_-"/>
    <numFmt numFmtId="167" formatCode="_(&quot;$&quot;\ * #,##0_);_(&quot;$&quot;\ * \(#,##0\);_(&quot;$&quot;\ * &quot;-&quot;??_);_(@_)"/>
    <numFmt numFmtId="168" formatCode="_-&quot;$&quot;* #,##0_-;\-&quot;$&quot;* #,##0_-;_-&quot;$&quot;* &quot;-&quot;??_-;_-@_-"/>
    <numFmt numFmtId="171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FF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165" fontId="3" fillId="0" borderId="2" xfId="0" applyNumberFormat="1" applyFont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7" fontId="4" fillId="0" borderId="2" xfId="2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 wrapText="1"/>
    </xf>
    <xf numFmtId="10" fontId="4" fillId="0" borderId="2" xfId="1" applyNumberFormat="1" applyFont="1" applyFill="1" applyBorder="1" applyAlignment="1">
      <alignment horizontal="center"/>
    </xf>
    <xf numFmtId="168" fontId="0" fillId="0" borderId="0" xfId="0" applyNumberFormat="1"/>
    <xf numFmtId="165" fontId="3" fillId="3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vertical="center" wrapText="1"/>
    </xf>
    <xf numFmtId="165" fontId="3" fillId="3" borderId="13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left"/>
    </xf>
    <xf numFmtId="165" fontId="4" fillId="5" borderId="6" xfId="0" applyNumberFormat="1" applyFont="1" applyFill="1" applyBorder="1" applyAlignment="1">
      <alignment horizontal="center"/>
    </xf>
    <xf numFmtId="0" fontId="0" fillId="5" borderId="0" xfId="0" applyFill="1"/>
    <xf numFmtId="165" fontId="4" fillId="5" borderId="2" xfId="0" applyNumberFormat="1" applyFont="1" applyFill="1" applyBorder="1" applyAlignment="1">
      <alignment horizontal="center"/>
    </xf>
    <xf numFmtId="167" fontId="4" fillId="5" borderId="2" xfId="2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 vertical="center" wrapText="1"/>
    </xf>
    <xf numFmtId="10" fontId="4" fillId="5" borderId="2" xfId="1" applyNumberFormat="1" applyFont="1" applyFill="1" applyBorder="1" applyAlignment="1">
      <alignment horizontal="center"/>
    </xf>
    <xf numFmtId="165" fontId="0" fillId="5" borderId="0" xfId="0" applyNumberFormat="1" applyFill="1"/>
    <xf numFmtId="171" fontId="0" fillId="0" borderId="0" xfId="0" applyNumberFormat="1"/>
    <xf numFmtId="165" fontId="3" fillId="0" borderId="0" xfId="0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left"/>
    </xf>
    <xf numFmtId="0" fontId="0" fillId="0" borderId="0" xfId="0" applyFill="1"/>
    <xf numFmtId="43" fontId="0" fillId="0" borderId="0" xfId="3" applyFont="1"/>
    <xf numFmtId="165" fontId="3" fillId="3" borderId="7" xfId="0" applyNumberFormat="1" applyFont="1" applyFill="1" applyBorder="1" applyAlignment="1">
      <alignment horizontal="center" vertical="center" wrapText="1"/>
    </xf>
    <xf numFmtId="167" fontId="3" fillId="0" borderId="7" xfId="2" applyNumberFormat="1" applyFont="1" applyFill="1" applyBorder="1" applyAlignment="1">
      <alignment horizontal="center"/>
    </xf>
    <xf numFmtId="167" fontId="3" fillId="0" borderId="7" xfId="2" applyNumberFormat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7" fontId="5" fillId="0" borderId="7" xfId="2" applyNumberFormat="1" applyFont="1" applyFill="1" applyBorder="1" applyAlignment="1">
      <alignment horizontal="center" vertical="center" wrapText="1"/>
    </xf>
    <xf numFmtId="168" fontId="3" fillId="5" borderId="2" xfId="2" applyNumberFormat="1" applyFont="1" applyFill="1" applyBorder="1" applyAlignment="1">
      <alignment horizontal="distributed" vertical="distributed"/>
    </xf>
    <xf numFmtId="168" fontId="3" fillId="3" borderId="2" xfId="2" applyNumberFormat="1" applyFont="1" applyFill="1" applyBorder="1" applyAlignment="1">
      <alignment horizontal="left"/>
    </xf>
    <xf numFmtId="167" fontId="5" fillId="5" borderId="2" xfId="2" applyNumberFormat="1" applyFont="1" applyFill="1" applyBorder="1" applyAlignment="1">
      <alignment horizontal="center" vertical="center" wrapText="1"/>
    </xf>
    <xf numFmtId="10" fontId="0" fillId="4" borderId="2" xfId="1" applyNumberFormat="1" applyFont="1" applyFill="1" applyBorder="1" applyAlignment="1">
      <alignment horizontal="center"/>
    </xf>
    <xf numFmtId="167" fontId="3" fillId="5" borderId="2" xfId="2" applyNumberFormat="1" applyFont="1" applyFill="1" applyBorder="1" applyAlignment="1">
      <alignment horizontal="center"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165" fontId="5" fillId="7" borderId="3" xfId="0" applyNumberFormat="1" applyFont="1" applyFill="1" applyBorder="1" applyAlignment="1">
      <alignment horizontal="center" vertical="center" wrapText="1"/>
    </xf>
    <xf numFmtId="165" fontId="5" fillId="7" borderId="4" xfId="0" applyNumberFormat="1" applyFont="1" applyFill="1" applyBorder="1" applyAlignment="1">
      <alignment horizontal="center" vertical="center" wrapText="1"/>
    </xf>
    <xf numFmtId="167" fontId="3" fillId="5" borderId="3" xfId="2" applyNumberFormat="1" applyFont="1" applyFill="1" applyBorder="1" applyAlignment="1">
      <alignment horizontal="center" vertical="center" wrapText="1"/>
    </xf>
    <xf numFmtId="167" fontId="3" fillId="5" borderId="4" xfId="2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center" vertical="center" wrapText="1"/>
    </xf>
    <xf numFmtId="167" fontId="3" fillId="5" borderId="2" xfId="2" applyNumberFormat="1" applyFont="1" applyFill="1" applyBorder="1" applyAlignment="1">
      <alignment horizontal="center" vertical="center"/>
    </xf>
    <xf numFmtId="167" fontId="3" fillId="5" borderId="2" xfId="2" applyNumberFormat="1" applyFont="1" applyFill="1" applyBorder="1" applyAlignment="1">
      <alignment horizontal="center"/>
    </xf>
    <xf numFmtId="167" fontId="5" fillId="5" borderId="2" xfId="2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8" fontId="3" fillId="0" borderId="3" xfId="2" applyNumberFormat="1" applyFont="1" applyFill="1" applyBorder="1" applyAlignment="1">
      <alignment horizontal="distributed" vertical="distributed"/>
    </xf>
    <xf numFmtId="168" fontId="3" fillId="0" borderId="7" xfId="2" applyNumberFormat="1" applyFont="1" applyFill="1" applyBorder="1" applyAlignment="1">
      <alignment horizontal="distributed" vertical="distributed"/>
    </xf>
    <xf numFmtId="168" fontId="3" fillId="0" borderId="4" xfId="2" applyNumberFormat="1" applyFont="1" applyFill="1" applyBorder="1" applyAlignment="1">
      <alignment horizontal="distributed" vertical="distributed"/>
    </xf>
    <xf numFmtId="10" fontId="0" fillId="4" borderId="3" xfId="1" applyNumberFormat="1" applyFont="1" applyFill="1" applyBorder="1" applyAlignment="1">
      <alignment horizontal="center"/>
    </xf>
    <xf numFmtId="10" fontId="0" fillId="4" borderId="7" xfId="1" applyNumberFormat="1" applyFont="1" applyFill="1" applyBorder="1" applyAlignment="1">
      <alignment horizontal="center"/>
    </xf>
    <xf numFmtId="10" fontId="0" fillId="4" borderId="4" xfId="1" applyNumberFormat="1" applyFont="1" applyFill="1" applyBorder="1" applyAlignment="1">
      <alignment horizontal="center"/>
    </xf>
    <xf numFmtId="168" fontId="3" fillId="3" borderId="3" xfId="2" applyNumberFormat="1" applyFont="1" applyFill="1" applyBorder="1" applyAlignment="1">
      <alignment horizontal="left"/>
    </xf>
    <xf numFmtId="168" fontId="3" fillId="3" borderId="7" xfId="2" applyNumberFormat="1" applyFont="1" applyFill="1" applyBorder="1" applyAlignment="1">
      <alignment horizontal="left"/>
    </xf>
    <xf numFmtId="168" fontId="3" fillId="3" borderId="4" xfId="2" applyNumberFormat="1" applyFont="1" applyFill="1" applyBorder="1" applyAlignment="1">
      <alignment horizontal="left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7" fontId="5" fillId="0" borderId="3" xfId="2" applyNumberFormat="1" applyFont="1" applyFill="1" applyBorder="1" applyAlignment="1">
      <alignment horizontal="center" vertical="center" wrapText="1"/>
    </xf>
    <xf numFmtId="167" fontId="5" fillId="0" borderId="4" xfId="2" applyNumberFormat="1" applyFont="1" applyFill="1" applyBorder="1" applyAlignment="1">
      <alignment horizontal="center" vertical="center" wrapText="1"/>
    </xf>
    <xf numFmtId="167" fontId="3" fillId="0" borderId="3" xfId="2" applyNumberFormat="1" applyFont="1" applyFill="1" applyBorder="1" applyAlignment="1">
      <alignment horizontal="center"/>
    </xf>
    <xf numFmtId="167" fontId="3" fillId="0" borderId="4" xfId="2" applyNumberFormat="1" applyFont="1" applyFill="1" applyBorder="1" applyAlignment="1">
      <alignment horizontal="center"/>
    </xf>
    <xf numFmtId="167" fontId="3" fillId="0" borderId="3" xfId="2" applyNumberFormat="1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167" fontId="3" fillId="0" borderId="3" xfId="2" applyNumberFormat="1" applyFont="1" applyFill="1" applyBorder="1" applyAlignment="1">
      <alignment horizontal="center" vertical="center"/>
    </xf>
    <xf numFmtId="167" fontId="3" fillId="0" borderId="4" xfId="2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7" fontId="4" fillId="6" borderId="2" xfId="2" applyNumberFormat="1" applyFont="1" applyFill="1" applyBorder="1" applyAlignment="1">
      <alignment horizontal="center"/>
    </xf>
    <xf numFmtId="167" fontId="4" fillId="5" borderId="6" xfId="2" applyNumberFormat="1" applyFont="1" applyFill="1" applyBorder="1" applyAlignment="1">
      <alignment horizontal="center"/>
    </xf>
  </cellXfs>
  <cellStyles count="4">
    <cellStyle name="Millares" xfId="3" builtinId="3"/>
    <cellStyle name="Moneda 2" xfId="2" xr:uid="{00000000-0005-0000-0000-000003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tabSelected="1" topLeftCell="A33" zoomScale="90" zoomScaleNormal="90" workbookViewId="0">
      <pane xSplit="1" ySplit="3" topLeftCell="J36" activePane="bottomRight" state="frozen"/>
      <selection activeCell="A33" sqref="A33"/>
      <selection pane="topRight" activeCell="B33" sqref="B33"/>
      <selection pane="bottomLeft" activeCell="A36" sqref="A36"/>
      <selection pane="bottomRight" activeCell="Q48" sqref="Q48:Q50"/>
    </sheetView>
  </sheetViews>
  <sheetFormatPr baseColWidth="10" defaultColWidth="11.42578125" defaultRowHeight="15" x14ac:dyDescent="0.25"/>
  <cols>
    <col min="1" max="1" width="39.42578125" bestFit="1" customWidth="1"/>
    <col min="2" max="2" width="12.85546875" bestFit="1" customWidth="1"/>
    <col min="3" max="3" width="15.140625" bestFit="1" customWidth="1"/>
    <col min="4" max="5" width="15.140625" customWidth="1"/>
    <col min="6" max="6" width="13" bestFit="1" customWidth="1"/>
    <col min="7" max="7" width="15.140625" bestFit="1" customWidth="1"/>
    <col min="8" max="8" width="13" bestFit="1" customWidth="1"/>
    <col min="9" max="9" width="15.140625" bestFit="1" customWidth="1"/>
    <col min="10" max="10" width="13" bestFit="1" customWidth="1"/>
    <col min="11" max="11" width="13.85546875" customWidth="1"/>
    <col min="12" max="12" width="13" bestFit="1" customWidth="1"/>
    <col min="13" max="13" width="15.140625" bestFit="1" customWidth="1"/>
    <col min="14" max="14" width="15.42578125" bestFit="1" customWidth="1"/>
    <col min="15" max="15" width="15.140625" bestFit="1" customWidth="1"/>
    <col min="16" max="16" width="13" bestFit="1" customWidth="1"/>
    <col min="17" max="17" width="15.140625" bestFit="1" customWidth="1"/>
    <col min="18" max="18" width="15.42578125" bestFit="1" customWidth="1"/>
    <col min="19" max="19" width="17.42578125" customWidth="1"/>
  </cols>
  <sheetData>
    <row r="1" spans="1:19" ht="15" hidden="1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52.5" hidden="1" customHeight="1" x14ac:dyDescent="0.25">
      <c r="A2" s="1"/>
      <c r="B2" s="81" t="s">
        <v>1</v>
      </c>
      <c r="C2" s="82"/>
      <c r="D2" s="27"/>
      <c r="E2" s="27"/>
      <c r="F2" s="81" t="s">
        <v>2</v>
      </c>
      <c r="G2" s="82"/>
      <c r="H2" s="81" t="s">
        <v>3</v>
      </c>
      <c r="I2" s="82"/>
      <c r="J2" s="81" t="s">
        <v>4</v>
      </c>
      <c r="K2" s="82"/>
      <c r="L2" s="81" t="s">
        <v>5</v>
      </c>
      <c r="M2" s="82"/>
      <c r="N2" s="81" t="s">
        <v>6</v>
      </c>
      <c r="O2" s="82"/>
      <c r="P2" s="81" t="s">
        <v>7</v>
      </c>
      <c r="Q2" s="82"/>
      <c r="R2" s="81" t="s">
        <v>8</v>
      </c>
      <c r="S2" s="82"/>
    </row>
    <row r="3" spans="1:19" ht="15" hidden="1" customHeight="1" x14ac:dyDescent="0.25">
      <c r="A3" s="79" t="s">
        <v>9</v>
      </c>
      <c r="B3" s="81" t="s">
        <v>10</v>
      </c>
      <c r="C3" s="82"/>
      <c r="D3" s="27"/>
      <c r="E3" s="27"/>
      <c r="F3" s="81" t="s">
        <v>10</v>
      </c>
      <c r="G3" s="82"/>
      <c r="H3" s="81" t="s">
        <v>10</v>
      </c>
      <c r="I3" s="82"/>
      <c r="J3" s="81" t="s">
        <v>10</v>
      </c>
      <c r="K3" s="82"/>
      <c r="L3" s="81" t="s">
        <v>10</v>
      </c>
      <c r="M3" s="82"/>
      <c r="N3" s="81" t="s">
        <v>10</v>
      </c>
      <c r="O3" s="82"/>
      <c r="P3" s="81" t="s">
        <v>11</v>
      </c>
      <c r="Q3" s="82"/>
      <c r="R3" s="81" t="s">
        <v>10</v>
      </c>
      <c r="S3" s="82"/>
    </row>
    <row r="4" spans="1:19" hidden="1" x14ac:dyDescent="0.25">
      <c r="A4" s="80"/>
      <c r="B4" s="2" t="s">
        <v>12</v>
      </c>
      <c r="C4" s="2" t="s">
        <v>13</v>
      </c>
      <c r="D4" s="2"/>
      <c r="E4" s="2"/>
      <c r="F4" s="2" t="s">
        <v>12</v>
      </c>
      <c r="G4" s="2" t="s">
        <v>13</v>
      </c>
      <c r="H4" s="2" t="s">
        <v>12</v>
      </c>
      <c r="I4" s="2" t="s">
        <v>13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2" t="s">
        <v>13</v>
      </c>
      <c r="P4" s="2" t="s">
        <v>12</v>
      </c>
      <c r="Q4" s="2" t="s">
        <v>13</v>
      </c>
      <c r="R4" s="2" t="s">
        <v>12</v>
      </c>
      <c r="S4" s="2" t="s">
        <v>13</v>
      </c>
    </row>
    <row r="5" spans="1:19" hidden="1" x14ac:dyDescent="0.25">
      <c r="A5" s="3" t="s">
        <v>14</v>
      </c>
      <c r="B5" s="4"/>
      <c r="C5" s="5">
        <f>V34</f>
        <v>0</v>
      </c>
      <c r="D5" s="5"/>
      <c r="E5" s="5"/>
      <c r="F5" s="4"/>
      <c r="G5" s="5">
        <f>C5+80000</f>
        <v>80000</v>
      </c>
      <c r="H5" s="4"/>
      <c r="I5" s="5">
        <f>917833*1.06</f>
        <v>972902.9800000001</v>
      </c>
      <c r="J5" s="4"/>
      <c r="K5" s="5">
        <f>1020950*1.06</f>
        <v>1082207</v>
      </c>
      <c r="L5" s="4"/>
      <c r="M5" s="5">
        <f>1077077*1.06</f>
        <v>1141701.6200000001</v>
      </c>
      <c r="N5" s="4"/>
      <c r="O5" s="5">
        <f>1074220*1.06</f>
        <v>1138673.2</v>
      </c>
      <c r="P5" s="4"/>
      <c r="Q5" s="5">
        <f>414058*1.06</f>
        <v>438901.48000000004</v>
      </c>
      <c r="R5" s="4"/>
      <c r="S5" s="5">
        <f>1438080*1.06</f>
        <v>1524364.8</v>
      </c>
    </row>
    <row r="6" spans="1:19" hidden="1" x14ac:dyDescent="0.25">
      <c r="A6" s="3" t="s">
        <v>15</v>
      </c>
      <c r="B6" s="4"/>
      <c r="C6" s="5">
        <f>W34</f>
        <v>0</v>
      </c>
      <c r="D6" s="5"/>
      <c r="E6" s="5"/>
      <c r="F6" s="4"/>
      <c r="G6" s="5">
        <f>W34</f>
        <v>0</v>
      </c>
      <c r="H6" s="4"/>
      <c r="I6" s="5">
        <f>W34</f>
        <v>0</v>
      </c>
      <c r="J6" s="4"/>
      <c r="K6" s="5">
        <f>W34</f>
        <v>0</v>
      </c>
      <c r="L6" s="4"/>
      <c r="M6" s="5">
        <f>W34</f>
        <v>0</v>
      </c>
      <c r="N6" s="4"/>
      <c r="O6" s="5">
        <f>W34</f>
        <v>0</v>
      </c>
      <c r="P6" s="4"/>
      <c r="Q6" s="5">
        <f>W34</f>
        <v>0</v>
      </c>
      <c r="R6" s="4"/>
      <c r="S6" s="5">
        <f>W34</f>
        <v>0</v>
      </c>
    </row>
    <row r="7" spans="1:19" hidden="1" x14ac:dyDescent="0.25">
      <c r="A7" s="6" t="s">
        <v>16</v>
      </c>
      <c r="B7" s="73">
        <f>+C5+C6</f>
        <v>0</v>
      </c>
      <c r="C7" s="74"/>
      <c r="D7" s="28"/>
      <c r="E7" s="28"/>
      <c r="F7" s="73">
        <f>+G5+G6</f>
        <v>80000</v>
      </c>
      <c r="G7" s="74"/>
      <c r="H7" s="73">
        <f>+I5+I6</f>
        <v>972902.9800000001</v>
      </c>
      <c r="I7" s="74"/>
      <c r="J7" s="73">
        <f>+K5+K6</f>
        <v>1082207</v>
      </c>
      <c r="K7" s="74"/>
      <c r="L7" s="73">
        <f>+M5+M6</f>
        <v>1141701.6200000001</v>
      </c>
      <c r="M7" s="74"/>
      <c r="N7" s="73">
        <f>+O5+O6</f>
        <v>1138673.2</v>
      </c>
      <c r="O7" s="74"/>
      <c r="P7" s="73">
        <f>+Q5+Q6</f>
        <v>438901.48000000004</v>
      </c>
      <c r="Q7" s="74"/>
      <c r="R7" s="73">
        <f>+S5+S6</f>
        <v>1524364.8</v>
      </c>
      <c r="S7" s="74"/>
    </row>
    <row r="8" spans="1:19" hidden="1" x14ac:dyDescent="0.25">
      <c r="A8" s="3" t="s">
        <v>17</v>
      </c>
      <c r="B8" s="7">
        <v>8.3299999999999999E-2</v>
      </c>
      <c r="C8" s="5">
        <f>+B8*$B$7</f>
        <v>0</v>
      </c>
      <c r="D8" s="5"/>
      <c r="E8" s="5"/>
      <c r="F8" s="7">
        <v>8.3299999999999999E-2</v>
      </c>
      <c r="G8" s="5">
        <f>+F8*$F$7</f>
        <v>6664</v>
      </c>
      <c r="H8" s="7">
        <v>8.3299999999999999E-2</v>
      </c>
      <c r="I8" s="5">
        <f>+H8*$H$7</f>
        <v>81042.818234000006</v>
      </c>
      <c r="J8" s="7">
        <v>8.3299999999999999E-2</v>
      </c>
      <c r="K8" s="5">
        <f>+J8*$J$7</f>
        <v>90147.843099999998</v>
      </c>
      <c r="L8" s="7">
        <v>8.3299999999999999E-2</v>
      </c>
      <c r="M8" s="5">
        <f>+L8*$L$7</f>
        <v>95103.744946000006</v>
      </c>
      <c r="N8" s="7">
        <v>8.3299999999999999E-2</v>
      </c>
      <c r="O8" s="5">
        <f>+N8*$N$7</f>
        <v>94851.477559999999</v>
      </c>
      <c r="P8" s="7">
        <v>8.3299999999999999E-2</v>
      </c>
      <c r="Q8" s="5">
        <f>+P8*$P$7</f>
        <v>36560.493284000004</v>
      </c>
      <c r="R8" s="7">
        <v>8.3299999999999999E-2</v>
      </c>
      <c r="S8" s="5">
        <f>+R8*$R$7</f>
        <v>126979.58784000001</v>
      </c>
    </row>
    <row r="9" spans="1:19" hidden="1" x14ac:dyDescent="0.25">
      <c r="A9" s="3" t="s">
        <v>18</v>
      </c>
      <c r="B9" s="7">
        <v>8.3299999999999999E-2</v>
      </c>
      <c r="C9" s="5">
        <f>+B9*$B$7</f>
        <v>0</v>
      </c>
      <c r="D9" s="5"/>
      <c r="E9" s="5"/>
      <c r="F9" s="7">
        <v>8.3299999999999999E-2</v>
      </c>
      <c r="G9" s="5">
        <f>+F9*$F$7</f>
        <v>6664</v>
      </c>
      <c r="H9" s="7">
        <v>8.3299999999999999E-2</v>
      </c>
      <c r="I9" s="5">
        <f>+H9*$H$7</f>
        <v>81042.818234000006</v>
      </c>
      <c r="J9" s="7">
        <v>8.3299999999999999E-2</v>
      </c>
      <c r="K9" s="5">
        <f>+J9*$J$7</f>
        <v>90147.843099999998</v>
      </c>
      <c r="L9" s="7">
        <v>8.3299999999999999E-2</v>
      </c>
      <c r="M9" s="5">
        <f>+L9*$L$7</f>
        <v>95103.744946000006</v>
      </c>
      <c r="N9" s="7">
        <v>8.3299999999999999E-2</v>
      </c>
      <c r="O9" s="5">
        <f>+N9*$N$7</f>
        <v>94851.477559999999</v>
      </c>
      <c r="P9" s="7">
        <v>8.3299999999999999E-2</v>
      </c>
      <c r="Q9" s="5">
        <f>+P9*$P$7</f>
        <v>36560.493284000004</v>
      </c>
      <c r="R9" s="7">
        <v>8.3299999999999999E-2</v>
      </c>
      <c r="S9" s="5">
        <f>+R9*$R$7</f>
        <v>126979.58784000001</v>
      </c>
    </row>
    <row r="10" spans="1:19" hidden="1" x14ac:dyDescent="0.25">
      <c r="A10" s="3" t="s">
        <v>19</v>
      </c>
      <c r="B10" s="7">
        <v>0.01</v>
      </c>
      <c r="C10" s="5">
        <f>+B10*$B$7</f>
        <v>0</v>
      </c>
      <c r="D10" s="5"/>
      <c r="E10" s="5"/>
      <c r="F10" s="7">
        <v>0.01</v>
      </c>
      <c r="G10" s="5">
        <f>+F10*$F$7</f>
        <v>800</v>
      </c>
      <c r="H10" s="7">
        <v>0.01</v>
      </c>
      <c r="I10" s="5">
        <f>+H10*$H$7</f>
        <v>9729.0298000000021</v>
      </c>
      <c r="J10" s="7">
        <v>0.01</v>
      </c>
      <c r="K10" s="5">
        <f>+J10*$J$7</f>
        <v>10822.07</v>
      </c>
      <c r="L10" s="7">
        <v>0.01</v>
      </c>
      <c r="M10" s="5">
        <f>+L10*$L$7</f>
        <v>11417.016200000002</v>
      </c>
      <c r="N10" s="7">
        <v>0.01</v>
      </c>
      <c r="O10" s="5">
        <f>+N10*$N$7</f>
        <v>11386.732</v>
      </c>
      <c r="P10" s="7">
        <v>0.01</v>
      </c>
      <c r="Q10" s="5">
        <f>+P10*$P$7</f>
        <v>4389.0148000000008</v>
      </c>
      <c r="R10" s="7">
        <v>0.01</v>
      </c>
      <c r="S10" s="5">
        <f>+R10*$R$7</f>
        <v>15243.648000000001</v>
      </c>
    </row>
    <row r="11" spans="1:19" hidden="1" x14ac:dyDescent="0.25">
      <c r="A11" s="3" t="s">
        <v>20</v>
      </c>
      <c r="B11" s="7">
        <v>4.1700000000000001E-2</v>
      </c>
      <c r="C11" s="5">
        <f>+B11*C5</f>
        <v>0</v>
      </c>
      <c r="D11" s="5"/>
      <c r="E11" s="5"/>
      <c r="F11" s="7">
        <v>4.1700000000000001E-2</v>
      </c>
      <c r="G11" s="5">
        <f>+F11*G5</f>
        <v>3336</v>
      </c>
      <c r="H11" s="7">
        <v>4.1700000000000001E-2</v>
      </c>
      <c r="I11" s="5">
        <f>+H11*I5</f>
        <v>40570.054266000006</v>
      </c>
      <c r="J11" s="7">
        <v>4.1700000000000001E-2</v>
      </c>
      <c r="K11" s="5">
        <f>+J11*K5</f>
        <v>45128.031900000002</v>
      </c>
      <c r="L11" s="7">
        <v>4.1700000000000001E-2</v>
      </c>
      <c r="M11" s="5">
        <f>+L11*M5</f>
        <v>47608.957554000008</v>
      </c>
      <c r="N11" s="7">
        <v>4.1700000000000001E-2</v>
      </c>
      <c r="O11" s="5">
        <f>+N11*O5</f>
        <v>47482.672440000002</v>
      </c>
      <c r="P11" s="7">
        <v>4.1700000000000001E-2</v>
      </c>
      <c r="Q11" s="5">
        <f>+P11*Q5</f>
        <v>18302.191716000001</v>
      </c>
      <c r="R11" s="7">
        <v>4.1700000000000001E-2</v>
      </c>
      <c r="S11" s="5">
        <f>+R11*S5</f>
        <v>63566.012160000006</v>
      </c>
    </row>
    <row r="12" spans="1:19" hidden="1" x14ac:dyDescent="0.25">
      <c r="A12" s="6" t="s">
        <v>21</v>
      </c>
      <c r="B12" s="73">
        <f>SUM(C8:C11)</f>
        <v>0</v>
      </c>
      <c r="C12" s="74"/>
      <c r="D12" s="28"/>
      <c r="E12" s="28"/>
      <c r="F12" s="73">
        <f>+SUM(G8:G11)</f>
        <v>17464</v>
      </c>
      <c r="G12" s="74"/>
      <c r="H12" s="73">
        <f>+SUM(I8:I11)</f>
        <v>212384.72053400002</v>
      </c>
      <c r="I12" s="74"/>
      <c r="J12" s="73">
        <f>+SUM(K8:K11)</f>
        <v>236245.78810000001</v>
      </c>
      <c r="K12" s="74"/>
      <c r="L12" s="73">
        <f>+SUM(M8:M11)</f>
        <v>249233.46364600002</v>
      </c>
      <c r="M12" s="74"/>
      <c r="N12" s="73">
        <f>+SUM(O8:O11)</f>
        <v>248572.35955999998</v>
      </c>
      <c r="O12" s="74"/>
      <c r="P12" s="73">
        <f>SUM(Q8:Q11)</f>
        <v>95812.193084000013</v>
      </c>
      <c r="Q12" s="74"/>
      <c r="R12" s="73">
        <f>SUM(S8:S11)</f>
        <v>332768.83584000001</v>
      </c>
      <c r="S12" s="74"/>
    </row>
    <row r="13" spans="1:19" hidden="1" x14ac:dyDescent="0.25">
      <c r="A13" s="3" t="s">
        <v>22</v>
      </c>
      <c r="B13" s="7">
        <v>8.5000000000000006E-2</v>
      </c>
      <c r="C13" s="5">
        <f t="shared" ref="C13:C18" si="0">+B13*$C$5</f>
        <v>0</v>
      </c>
      <c r="D13" s="5"/>
      <c r="E13" s="5"/>
      <c r="F13" s="7">
        <v>8.5000000000000006E-2</v>
      </c>
      <c r="G13" s="5">
        <f t="shared" ref="G13:G18" si="1">+F13*$G$5</f>
        <v>6800.0000000000009</v>
      </c>
      <c r="H13" s="7">
        <v>8.5000000000000006E-2</v>
      </c>
      <c r="I13" s="5">
        <f t="shared" ref="I13:I18" si="2">+H13*$I$5</f>
        <v>82696.753300000011</v>
      </c>
      <c r="J13" s="7">
        <v>8.5000000000000006E-2</v>
      </c>
      <c r="K13" s="5">
        <f t="shared" ref="K13:K18" si="3">+J13*$K$5</f>
        <v>91987.595000000001</v>
      </c>
      <c r="L13" s="7">
        <v>8.5000000000000006E-2</v>
      </c>
      <c r="M13" s="5">
        <f t="shared" ref="M13:M18" si="4">+L13*$M$5</f>
        <v>97044.637700000021</v>
      </c>
      <c r="N13" s="7">
        <v>8.5000000000000006E-2</v>
      </c>
      <c r="O13" s="5">
        <f t="shared" ref="O13:O18" si="5">+N13*$O$5</f>
        <v>96787.222000000009</v>
      </c>
      <c r="P13" s="7">
        <v>8.5000000000000006E-2</v>
      </c>
      <c r="Q13" s="5">
        <f t="shared" ref="Q13:Q18" si="6">+P13*$Q$5</f>
        <v>37306.625800000009</v>
      </c>
      <c r="R13" s="7">
        <v>8.5000000000000006E-2</v>
      </c>
      <c r="S13" s="5">
        <f t="shared" ref="S13:S18" si="7">+R13*$S$5</f>
        <v>129571.00800000002</v>
      </c>
    </row>
    <row r="14" spans="1:19" hidden="1" x14ac:dyDescent="0.25">
      <c r="A14" s="3" t="s">
        <v>23</v>
      </c>
      <c r="B14" s="7">
        <v>0.12</v>
      </c>
      <c r="C14" s="5">
        <f t="shared" si="0"/>
        <v>0</v>
      </c>
      <c r="D14" s="5"/>
      <c r="E14" s="5"/>
      <c r="F14" s="7">
        <v>0.12</v>
      </c>
      <c r="G14" s="5">
        <f t="shared" si="1"/>
        <v>9600</v>
      </c>
      <c r="H14" s="7">
        <v>0.12</v>
      </c>
      <c r="I14" s="5">
        <f t="shared" si="2"/>
        <v>116748.3576</v>
      </c>
      <c r="J14" s="7">
        <v>0.12</v>
      </c>
      <c r="K14" s="5">
        <f t="shared" si="3"/>
        <v>129864.84</v>
      </c>
      <c r="L14" s="7">
        <v>0.12</v>
      </c>
      <c r="M14" s="5">
        <f t="shared" si="4"/>
        <v>137004.19440000001</v>
      </c>
      <c r="N14" s="7">
        <v>0.12</v>
      </c>
      <c r="O14" s="5">
        <f t="shared" si="5"/>
        <v>136640.78399999999</v>
      </c>
      <c r="P14" s="7">
        <v>0.12</v>
      </c>
      <c r="Q14" s="5">
        <f t="shared" si="6"/>
        <v>52668.177600000003</v>
      </c>
      <c r="R14" s="7">
        <v>0.12</v>
      </c>
      <c r="S14" s="5">
        <f t="shared" si="7"/>
        <v>182923.77600000001</v>
      </c>
    </row>
    <row r="15" spans="1:19" hidden="1" x14ac:dyDescent="0.25">
      <c r="A15" s="3" t="s">
        <v>24</v>
      </c>
      <c r="B15" s="7">
        <v>1.044E-2</v>
      </c>
      <c r="C15" s="5">
        <f t="shared" si="0"/>
        <v>0</v>
      </c>
      <c r="D15" s="5"/>
      <c r="E15" s="5"/>
      <c r="F15" s="7">
        <v>6.9599999999999995E-2</v>
      </c>
      <c r="G15" s="5">
        <f t="shared" si="1"/>
        <v>5568</v>
      </c>
      <c r="H15" s="7">
        <v>1.044E-2</v>
      </c>
      <c r="I15" s="5">
        <f t="shared" si="2"/>
        <v>10157.107111200001</v>
      </c>
      <c r="J15" s="7">
        <v>6.9599999999999995E-2</v>
      </c>
      <c r="K15" s="5">
        <f t="shared" si="3"/>
        <v>75321.607199999999</v>
      </c>
      <c r="L15" s="7">
        <v>6.9599999999999995E-2</v>
      </c>
      <c r="M15" s="5">
        <f t="shared" si="4"/>
        <v>79462.432752000008</v>
      </c>
      <c r="N15" s="7">
        <v>1.044E-2</v>
      </c>
      <c r="O15" s="5">
        <f t="shared" si="5"/>
        <v>11887.748207999999</v>
      </c>
      <c r="P15" s="7">
        <v>1.044E-2</v>
      </c>
      <c r="Q15" s="5">
        <f t="shared" si="6"/>
        <v>4582.1314511999999</v>
      </c>
      <c r="R15" s="7">
        <v>6.9599999999999995E-2</v>
      </c>
      <c r="S15" s="5">
        <f t="shared" si="7"/>
        <v>106095.79007999999</v>
      </c>
    </row>
    <row r="16" spans="1:19" hidden="1" x14ac:dyDescent="0.25">
      <c r="A16" s="3" t="s">
        <v>25</v>
      </c>
      <c r="B16" s="7">
        <v>0.04</v>
      </c>
      <c r="C16" s="5">
        <f t="shared" si="0"/>
        <v>0</v>
      </c>
      <c r="D16" s="5"/>
      <c r="E16" s="5"/>
      <c r="F16" s="7">
        <v>0.04</v>
      </c>
      <c r="G16" s="5">
        <f t="shared" si="1"/>
        <v>3200</v>
      </c>
      <c r="H16" s="7">
        <v>0.04</v>
      </c>
      <c r="I16" s="5">
        <f t="shared" si="2"/>
        <v>38916.119200000008</v>
      </c>
      <c r="J16" s="7">
        <v>0.04</v>
      </c>
      <c r="K16" s="5">
        <f t="shared" si="3"/>
        <v>43288.28</v>
      </c>
      <c r="L16" s="7">
        <v>0.04</v>
      </c>
      <c r="M16" s="5">
        <f t="shared" si="4"/>
        <v>45668.064800000007</v>
      </c>
      <c r="N16" s="7">
        <v>0.04</v>
      </c>
      <c r="O16" s="5">
        <f t="shared" si="5"/>
        <v>45546.928</v>
      </c>
      <c r="P16" s="7">
        <v>0.04</v>
      </c>
      <c r="Q16" s="5">
        <f t="shared" si="6"/>
        <v>17556.059200000003</v>
      </c>
      <c r="R16" s="7">
        <v>0.04</v>
      </c>
      <c r="S16" s="5">
        <f t="shared" si="7"/>
        <v>60974.592000000004</v>
      </c>
    </row>
    <row r="17" spans="1:21" hidden="1" x14ac:dyDescent="0.25">
      <c r="A17" s="3" t="s">
        <v>26</v>
      </c>
      <c r="B17" s="7">
        <v>0.03</v>
      </c>
      <c r="C17" s="5">
        <f>+B17*$C$5</f>
        <v>0</v>
      </c>
      <c r="D17" s="5"/>
      <c r="E17" s="5"/>
      <c r="F17" s="7">
        <v>0.03</v>
      </c>
      <c r="G17" s="5">
        <f>+F17*$G$5</f>
        <v>2400</v>
      </c>
      <c r="H17" s="7">
        <v>0.03</v>
      </c>
      <c r="I17" s="5">
        <f>+H17*$I$5</f>
        <v>29187.089400000001</v>
      </c>
      <c r="J17" s="7">
        <v>0.03</v>
      </c>
      <c r="K17" s="5">
        <f t="shared" si="3"/>
        <v>32466.21</v>
      </c>
      <c r="L17" s="7">
        <v>0.03</v>
      </c>
      <c r="M17" s="5">
        <f>+L17*$M$5</f>
        <v>34251.048600000002</v>
      </c>
      <c r="N17" s="7">
        <v>0.03</v>
      </c>
      <c r="O17" s="5">
        <f t="shared" si="5"/>
        <v>34160.195999999996</v>
      </c>
      <c r="P17" s="7">
        <v>0.03</v>
      </c>
      <c r="Q17" s="5">
        <f t="shared" si="6"/>
        <v>13167.044400000001</v>
      </c>
      <c r="R17" s="7">
        <v>0.03</v>
      </c>
      <c r="S17" s="5">
        <f t="shared" si="7"/>
        <v>45730.944000000003</v>
      </c>
    </row>
    <row r="18" spans="1:21" hidden="1" x14ac:dyDescent="0.25">
      <c r="A18" s="3" t="s">
        <v>27</v>
      </c>
      <c r="B18" s="7">
        <v>0.02</v>
      </c>
      <c r="C18" s="5">
        <f t="shared" si="0"/>
        <v>0</v>
      </c>
      <c r="D18" s="5"/>
      <c r="E18" s="5"/>
      <c r="F18" s="7">
        <v>0.02</v>
      </c>
      <c r="G18" s="5">
        <f t="shared" si="1"/>
        <v>1600</v>
      </c>
      <c r="H18" s="7">
        <v>0.02</v>
      </c>
      <c r="I18" s="5">
        <f t="shared" si="2"/>
        <v>19458.059600000004</v>
      </c>
      <c r="J18" s="7">
        <v>0.02</v>
      </c>
      <c r="K18" s="5">
        <f t="shared" si="3"/>
        <v>21644.14</v>
      </c>
      <c r="L18" s="7">
        <v>0.02</v>
      </c>
      <c r="M18" s="5">
        <f t="shared" si="4"/>
        <v>22834.032400000004</v>
      </c>
      <c r="N18" s="7">
        <v>0.02</v>
      </c>
      <c r="O18" s="5">
        <f t="shared" si="5"/>
        <v>22773.464</v>
      </c>
      <c r="P18" s="7">
        <v>0.02</v>
      </c>
      <c r="Q18" s="5">
        <f t="shared" si="6"/>
        <v>8778.0296000000017</v>
      </c>
      <c r="R18" s="7">
        <v>0.02</v>
      </c>
      <c r="S18" s="5">
        <f t="shared" si="7"/>
        <v>30487.296000000002</v>
      </c>
    </row>
    <row r="19" spans="1:21" hidden="1" x14ac:dyDescent="0.25">
      <c r="A19" s="6" t="s">
        <v>21</v>
      </c>
      <c r="B19" s="77">
        <f>SUM(C13:C18)</f>
        <v>0</v>
      </c>
      <c r="C19" s="78"/>
      <c r="D19" s="29"/>
      <c r="E19" s="29"/>
      <c r="F19" s="77">
        <f>+SUM(G13:G18)</f>
        <v>29168</v>
      </c>
      <c r="G19" s="78"/>
      <c r="H19" s="73">
        <f>+SUM(I13:I18)</f>
        <v>297163.48621120001</v>
      </c>
      <c r="I19" s="74"/>
      <c r="J19" s="73">
        <f>+SUM(K13:K18)</f>
        <v>394572.67220000009</v>
      </c>
      <c r="K19" s="74"/>
      <c r="L19" s="73">
        <f>+SUM(M13:M18)</f>
        <v>416264.41065200005</v>
      </c>
      <c r="M19" s="74"/>
      <c r="N19" s="73">
        <f>+SUM(O13:O18)</f>
        <v>347796.34220799996</v>
      </c>
      <c r="O19" s="74"/>
      <c r="P19" s="73">
        <f>SUM(Q13:Q18)</f>
        <v>134058.06805120001</v>
      </c>
      <c r="Q19" s="74"/>
      <c r="R19" s="73">
        <f>SUM(S13:S18)</f>
        <v>555783.40607999999</v>
      </c>
      <c r="S19" s="74"/>
    </row>
    <row r="20" spans="1:21" hidden="1" x14ac:dyDescent="0.25">
      <c r="A20" s="6" t="s">
        <v>28</v>
      </c>
      <c r="B20" s="75">
        <f>+B7+B12+B19</f>
        <v>0</v>
      </c>
      <c r="C20" s="76"/>
      <c r="D20" s="30"/>
      <c r="E20" s="30"/>
      <c r="F20" s="75">
        <f>+F7+F12+F19</f>
        <v>126632</v>
      </c>
      <c r="G20" s="76"/>
      <c r="H20" s="75">
        <f>+H7+H12+H19</f>
        <v>1482451.1867452001</v>
      </c>
      <c r="I20" s="76"/>
      <c r="J20" s="75">
        <f>+J7+J12+J19</f>
        <v>1713025.4603000002</v>
      </c>
      <c r="K20" s="76"/>
      <c r="L20" s="75">
        <f>+L7+L12+L19</f>
        <v>1807199.4942980001</v>
      </c>
      <c r="M20" s="76"/>
      <c r="N20" s="75">
        <f>+N7+N12+N19</f>
        <v>1735041.9017679999</v>
      </c>
      <c r="O20" s="76"/>
      <c r="P20" s="75">
        <f>+P7+P12+P19</f>
        <v>668771.74113520002</v>
      </c>
      <c r="Q20" s="76"/>
      <c r="R20" s="75">
        <f>+R7+R12+R19</f>
        <v>2412917.0419200002</v>
      </c>
      <c r="S20" s="76"/>
    </row>
    <row r="21" spans="1:21" hidden="1" x14ac:dyDescent="0.25">
      <c r="A21" s="6" t="s">
        <v>29</v>
      </c>
      <c r="B21" s="69">
        <v>18</v>
      </c>
      <c r="C21" s="70"/>
      <c r="D21" s="31"/>
      <c r="E21" s="31"/>
      <c r="F21" s="69">
        <v>10</v>
      </c>
      <c r="G21" s="70"/>
      <c r="H21" s="69">
        <v>1</v>
      </c>
      <c r="I21" s="70"/>
      <c r="J21" s="69">
        <v>6</v>
      </c>
      <c r="K21" s="70"/>
      <c r="L21" s="69">
        <v>4</v>
      </c>
      <c r="M21" s="70"/>
      <c r="N21" s="69">
        <v>1</v>
      </c>
      <c r="O21" s="70"/>
      <c r="P21" s="69">
        <v>1</v>
      </c>
      <c r="Q21" s="70"/>
      <c r="R21" s="69">
        <v>3</v>
      </c>
      <c r="S21" s="70"/>
    </row>
    <row r="22" spans="1:21" ht="30" hidden="1" x14ac:dyDescent="0.25">
      <c r="A22" s="6" t="s">
        <v>30</v>
      </c>
      <c r="B22" s="71">
        <f>+B20*B21</f>
        <v>0</v>
      </c>
      <c r="C22" s="72"/>
      <c r="D22" s="32"/>
      <c r="E22" s="32"/>
      <c r="F22" s="71">
        <f>+F20*F21</f>
        <v>1266320</v>
      </c>
      <c r="G22" s="72"/>
      <c r="H22" s="71">
        <f>+H20*H21</f>
        <v>1482451.1867452001</v>
      </c>
      <c r="I22" s="72"/>
      <c r="J22" s="71">
        <f>+J20*J21</f>
        <v>10278152.7618</v>
      </c>
      <c r="K22" s="72"/>
      <c r="L22" s="71">
        <f>+L20*L21</f>
        <v>7228797.9771920005</v>
      </c>
      <c r="M22" s="72"/>
      <c r="N22" s="71">
        <f>+N20*N21</f>
        <v>1735041.9017679999</v>
      </c>
      <c r="O22" s="72"/>
      <c r="P22" s="71">
        <f>+P20*P21</f>
        <v>668771.74113520002</v>
      </c>
      <c r="Q22" s="72"/>
      <c r="R22" s="71">
        <f>+R20*R21</f>
        <v>7238751.1257600002</v>
      </c>
      <c r="S22" s="72"/>
    </row>
    <row r="23" spans="1:21" hidden="1" x14ac:dyDescent="0.25">
      <c r="A23" s="6" t="s">
        <v>31</v>
      </c>
      <c r="B23" s="60">
        <f>+SUM(B22:S22)</f>
        <v>29898286.6944004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</row>
    <row r="24" spans="1:21" hidden="1" x14ac:dyDescent="0.25">
      <c r="A24" s="6" t="s">
        <v>32</v>
      </c>
      <c r="B24" s="63">
        <v>0.11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</row>
    <row r="25" spans="1:21" hidden="1" x14ac:dyDescent="0.25">
      <c r="A25" s="6" t="s">
        <v>33</v>
      </c>
      <c r="B25" s="63">
        <v>5.0000000000000001E-3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8"/>
      <c r="U25" s="8"/>
    </row>
    <row r="26" spans="1:21" hidden="1" x14ac:dyDescent="0.25">
      <c r="A26" s="6" t="s">
        <v>34</v>
      </c>
      <c r="B26" s="60">
        <f>+B23*(B24+B25)</f>
        <v>3438302.9698560461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</row>
    <row r="27" spans="1:21" hidden="1" x14ac:dyDescent="0.25">
      <c r="A27" s="6" t="s">
        <v>35</v>
      </c>
      <c r="B27" s="60">
        <f>19%*B26</f>
        <v>653277.56427264877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</row>
    <row r="28" spans="1:21" hidden="1" x14ac:dyDescent="0.25">
      <c r="A28" s="9" t="s">
        <v>36</v>
      </c>
      <c r="B28" s="66">
        <f>+B23+B26+B27</f>
        <v>33989867.228529096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8"/>
    </row>
    <row r="29" spans="1:21" hidden="1" x14ac:dyDescent="0.25"/>
    <row r="30" spans="1:21" hidden="1" x14ac:dyDescent="0.25">
      <c r="A30" s="53" t="s">
        <v>37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21" hidden="1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21" hidden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5.75" customHeight="1" thickBot="1" x14ac:dyDescent="0.3">
      <c r="A33" s="55" t="s">
        <v>38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42" customHeight="1" x14ac:dyDescent="0.25">
      <c r="A34" s="10"/>
      <c r="B34" s="57" t="s">
        <v>1</v>
      </c>
      <c r="C34" s="58"/>
      <c r="D34" s="57" t="s">
        <v>41</v>
      </c>
      <c r="E34" s="58"/>
      <c r="F34" s="58" t="s">
        <v>39</v>
      </c>
      <c r="G34" s="58"/>
      <c r="H34" s="58" t="s">
        <v>40</v>
      </c>
      <c r="I34" s="58"/>
      <c r="J34" s="58" t="s">
        <v>4</v>
      </c>
      <c r="K34" s="58"/>
      <c r="L34" s="58" t="s">
        <v>5</v>
      </c>
      <c r="M34" s="58"/>
      <c r="N34" s="58" t="s">
        <v>6</v>
      </c>
      <c r="O34" s="58"/>
      <c r="P34" s="58" t="s">
        <v>7</v>
      </c>
      <c r="Q34" s="58"/>
      <c r="R34" s="58" t="s">
        <v>8</v>
      </c>
      <c r="S34" s="59"/>
    </row>
    <row r="35" spans="1:19" ht="15" customHeight="1" x14ac:dyDescent="0.25">
      <c r="A35" s="49" t="s">
        <v>9</v>
      </c>
      <c r="B35" s="50" t="s">
        <v>10</v>
      </c>
      <c r="C35" s="51"/>
      <c r="D35" s="50" t="s">
        <v>10</v>
      </c>
      <c r="E35" s="51"/>
      <c r="F35" s="51" t="s">
        <v>10</v>
      </c>
      <c r="G35" s="51"/>
      <c r="H35" s="51" t="s">
        <v>10</v>
      </c>
      <c r="I35" s="51"/>
      <c r="J35" s="51" t="s">
        <v>10</v>
      </c>
      <c r="K35" s="51"/>
      <c r="L35" s="51" t="s">
        <v>10</v>
      </c>
      <c r="M35" s="51"/>
      <c r="N35" s="51" t="s">
        <v>10</v>
      </c>
      <c r="O35" s="51"/>
      <c r="P35" s="51" t="s">
        <v>11</v>
      </c>
      <c r="Q35" s="51"/>
      <c r="R35" s="51" t="s">
        <v>10</v>
      </c>
      <c r="S35" s="52"/>
    </row>
    <row r="36" spans="1:19" ht="15.75" thickBot="1" x14ac:dyDescent="0.3">
      <c r="A36" s="49"/>
      <c r="B36" s="11" t="s">
        <v>12</v>
      </c>
      <c r="C36" s="12" t="s">
        <v>13</v>
      </c>
      <c r="D36" s="11" t="s">
        <v>12</v>
      </c>
      <c r="E36" s="12" t="s">
        <v>13</v>
      </c>
      <c r="F36" s="12" t="s">
        <v>12</v>
      </c>
      <c r="G36" s="12" t="s">
        <v>13</v>
      </c>
      <c r="H36" s="12" t="s">
        <v>12</v>
      </c>
      <c r="I36" s="12" t="s">
        <v>13</v>
      </c>
      <c r="J36" s="12" t="s">
        <v>12</v>
      </c>
      <c r="K36" s="12" t="s">
        <v>13</v>
      </c>
      <c r="L36" s="12" t="s">
        <v>12</v>
      </c>
      <c r="M36" s="12" t="s">
        <v>13</v>
      </c>
      <c r="N36" s="12" t="s">
        <v>12</v>
      </c>
      <c r="O36" s="12" t="s">
        <v>13</v>
      </c>
      <c r="P36" s="12" t="s">
        <v>12</v>
      </c>
      <c r="Q36" s="12" t="s">
        <v>13</v>
      </c>
      <c r="R36" s="12" t="s">
        <v>12</v>
      </c>
      <c r="S36" s="13" t="s">
        <v>13</v>
      </c>
    </row>
    <row r="37" spans="1:19" s="16" customFormat="1" x14ac:dyDescent="0.25">
      <c r="A37" s="14" t="s">
        <v>14</v>
      </c>
      <c r="B37" s="15"/>
      <c r="C37" s="84">
        <v>908526.10499999998</v>
      </c>
      <c r="D37" s="15"/>
      <c r="E37" s="84">
        <v>908526.10499999998</v>
      </c>
      <c r="F37" s="15"/>
      <c r="G37" s="84">
        <v>991326.10499999998</v>
      </c>
      <c r="H37" s="15"/>
      <c r="I37" s="84">
        <v>1086954.5843</v>
      </c>
      <c r="J37" s="15"/>
      <c r="K37" s="84">
        <v>1200000</v>
      </c>
      <c r="L37" s="15"/>
      <c r="M37" s="84">
        <v>1350000</v>
      </c>
      <c r="N37" s="15"/>
      <c r="O37" s="84">
        <v>1178526.7619999999</v>
      </c>
      <c r="P37" s="15"/>
      <c r="Q37" s="84">
        <v>454263.05249999999</v>
      </c>
      <c r="R37" s="15"/>
      <c r="S37" s="84">
        <v>1577717.568</v>
      </c>
    </row>
    <row r="38" spans="1:19" s="16" customFormat="1" x14ac:dyDescent="0.25">
      <c r="A38" s="14" t="s">
        <v>15</v>
      </c>
      <c r="B38" s="17"/>
      <c r="C38" s="18">
        <v>106453.88999999998</v>
      </c>
      <c r="D38" s="17"/>
      <c r="E38" s="18">
        <v>106453.88999999998</v>
      </c>
      <c r="F38" s="17"/>
      <c r="G38" s="18">
        <v>106453.88999999998</v>
      </c>
      <c r="H38" s="17"/>
      <c r="I38" s="18">
        <v>106453.88999999998</v>
      </c>
      <c r="J38" s="17"/>
      <c r="K38" s="18">
        <v>106453.89</v>
      </c>
      <c r="L38" s="17"/>
      <c r="M38" s="18">
        <v>106453.88999999998</v>
      </c>
      <c r="N38" s="17"/>
      <c r="O38" s="18">
        <v>106453.88999999998</v>
      </c>
      <c r="P38" s="17"/>
      <c r="Q38" s="18">
        <v>106453.88999999998</v>
      </c>
      <c r="R38" s="17"/>
      <c r="S38" s="18">
        <v>106453.88999999998</v>
      </c>
    </row>
    <row r="39" spans="1:19" s="16" customFormat="1" x14ac:dyDescent="0.25">
      <c r="A39" s="19" t="s">
        <v>16</v>
      </c>
      <c r="B39" s="48">
        <f>+C37+C38</f>
        <v>1014979.995</v>
      </c>
      <c r="C39" s="48"/>
      <c r="D39" s="48">
        <f>+E37+E38</f>
        <v>1014979.995</v>
      </c>
      <c r="E39" s="48"/>
      <c r="F39" s="48">
        <f>+G37+G38</f>
        <v>1097779.9949999999</v>
      </c>
      <c r="G39" s="48"/>
      <c r="H39" s="48">
        <f>+I37+I38</f>
        <v>1193408.4742999999</v>
      </c>
      <c r="I39" s="48"/>
      <c r="J39" s="48">
        <f>+K37+K38</f>
        <v>1306453.8899999999</v>
      </c>
      <c r="K39" s="48"/>
      <c r="L39" s="48">
        <f>+M37+M38</f>
        <v>1456453.89</v>
      </c>
      <c r="M39" s="48"/>
      <c r="N39" s="48">
        <f>+O37+O38</f>
        <v>1284980.6519999998</v>
      </c>
      <c r="O39" s="48"/>
      <c r="P39" s="48">
        <f>+Q37+Q38</f>
        <v>560716.9425</v>
      </c>
      <c r="Q39" s="48"/>
      <c r="R39" s="48">
        <f>+S37+S38</f>
        <v>1684171.4579999999</v>
      </c>
      <c r="S39" s="48"/>
    </row>
    <row r="40" spans="1:19" s="16" customFormat="1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</row>
    <row r="41" spans="1:19" s="16" customFormat="1" x14ac:dyDescent="0.25">
      <c r="A41" s="14" t="s">
        <v>17</v>
      </c>
      <c r="B41" s="20">
        <v>8.3299999999999999E-2</v>
      </c>
      <c r="C41" s="18">
        <f>B41*B39</f>
        <v>84547.833583500003</v>
      </c>
      <c r="D41" s="20">
        <v>8.3299999999999999E-2</v>
      </c>
      <c r="E41" s="18">
        <f>D41*D39</f>
        <v>84547.833583500003</v>
      </c>
      <c r="F41" s="20">
        <v>8.3299999999999999E-2</v>
      </c>
      <c r="G41" s="18">
        <f>F41*$F$39</f>
        <v>91445.073583499994</v>
      </c>
      <c r="H41" s="20">
        <v>8.3299999999999999E-2</v>
      </c>
      <c r="I41" s="18">
        <f>H41*$H$39</f>
        <v>99410.925909189988</v>
      </c>
      <c r="J41" s="20">
        <v>8.3299999999999999E-2</v>
      </c>
      <c r="K41" s="18">
        <f>J41*$J$39</f>
        <v>108827.60903699999</v>
      </c>
      <c r="L41" s="20">
        <v>8.3299999999999999E-2</v>
      </c>
      <c r="M41" s="18">
        <f>L41*$L$39</f>
        <v>121322.60903699999</v>
      </c>
      <c r="N41" s="20">
        <v>8.3299999999999999E-2</v>
      </c>
      <c r="O41" s="18">
        <f>N41*$N$39</f>
        <v>107038.88831159998</v>
      </c>
      <c r="P41" s="20">
        <v>8.3299999999999999E-2</v>
      </c>
      <c r="Q41" s="18">
        <f>P41*$P$39</f>
        <v>46707.721310250003</v>
      </c>
      <c r="R41" s="20">
        <v>8.3299999999999999E-2</v>
      </c>
      <c r="S41" s="83">
        <f>R41*$R$39</f>
        <v>140291.48245139999</v>
      </c>
    </row>
    <row r="42" spans="1:19" s="16" customFormat="1" x14ac:dyDescent="0.25">
      <c r="A42" s="14" t="s">
        <v>18</v>
      </c>
      <c r="B42" s="20">
        <v>8.3299999999999999E-2</v>
      </c>
      <c r="C42" s="18">
        <f>B42*B39</f>
        <v>84547.833583500003</v>
      </c>
      <c r="D42" s="20">
        <v>8.3299999999999999E-2</v>
      </c>
      <c r="E42" s="18">
        <f>D42*D39</f>
        <v>84547.833583500003</v>
      </c>
      <c r="F42" s="20">
        <v>8.3299999999999999E-2</v>
      </c>
      <c r="G42" s="18">
        <f>F42*$F$39</f>
        <v>91445.073583499994</v>
      </c>
      <c r="H42" s="20">
        <v>8.3299999999999999E-2</v>
      </c>
      <c r="I42" s="18">
        <f>H42*$H$39</f>
        <v>99410.925909189988</v>
      </c>
      <c r="J42" s="20">
        <v>8.3299999999999999E-2</v>
      </c>
      <c r="K42" s="18">
        <f>J42*$J$39</f>
        <v>108827.60903699999</v>
      </c>
      <c r="L42" s="20">
        <v>8.3299999999999999E-2</v>
      </c>
      <c r="M42" s="18">
        <f>L42*$L$39</f>
        <v>121322.60903699999</v>
      </c>
      <c r="N42" s="20">
        <v>8.3299999999999999E-2</v>
      </c>
      <c r="O42" s="18">
        <f>N42*$N$39</f>
        <v>107038.88831159998</v>
      </c>
      <c r="P42" s="20">
        <v>8.3299999999999999E-2</v>
      </c>
      <c r="Q42" s="18">
        <f>P42*$P$39</f>
        <v>46707.721310250003</v>
      </c>
      <c r="R42" s="20">
        <v>8.3299999999999999E-2</v>
      </c>
      <c r="S42" s="83">
        <f>R42*$R$39</f>
        <v>140291.48245139999</v>
      </c>
    </row>
    <row r="43" spans="1:19" s="16" customFormat="1" x14ac:dyDescent="0.25">
      <c r="A43" s="14" t="s">
        <v>19</v>
      </c>
      <c r="B43" s="20">
        <v>0.01</v>
      </c>
      <c r="C43" s="18">
        <f>B43*B39</f>
        <v>10149.799950000001</v>
      </c>
      <c r="D43" s="20">
        <v>0.01</v>
      </c>
      <c r="E43" s="18">
        <f>D43*D39</f>
        <v>10149.799950000001</v>
      </c>
      <c r="F43" s="20">
        <v>0.01</v>
      </c>
      <c r="G43" s="18">
        <f>F43*$F$39</f>
        <v>10977.799949999999</v>
      </c>
      <c r="H43" s="20">
        <v>0.01</v>
      </c>
      <c r="I43" s="18">
        <f>H43*$H$39</f>
        <v>11934.084742999999</v>
      </c>
      <c r="J43" s="20">
        <v>0.01</v>
      </c>
      <c r="K43" s="18">
        <f>J43*$J$39</f>
        <v>13064.5389</v>
      </c>
      <c r="L43" s="20">
        <v>0.01</v>
      </c>
      <c r="M43" s="18">
        <f>L43*$L$39</f>
        <v>14564.5389</v>
      </c>
      <c r="N43" s="20">
        <v>0.01</v>
      </c>
      <c r="O43" s="18">
        <f>N43*$N$39</f>
        <v>12849.806519999998</v>
      </c>
      <c r="P43" s="20">
        <v>0.01</v>
      </c>
      <c r="Q43" s="18">
        <f>P43*$P$39</f>
        <v>5607.169425</v>
      </c>
      <c r="R43" s="20">
        <v>0.01</v>
      </c>
      <c r="S43" s="83">
        <f>R43*$R$39</f>
        <v>16841.71458</v>
      </c>
    </row>
    <row r="44" spans="1:19" s="16" customFormat="1" x14ac:dyDescent="0.25">
      <c r="A44" s="14" t="s">
        <v>20</v>
      </c>
      <c r="B44" s="20">
        <v>4.1700000000000001E-2</v>
      </c>
      <c r="C44" s="18">
        <f>B44*C37</f>
        <v>37885.538578500003</v>
      </c>
      <c r="D44" s="20">
        <v>4.1700000000000001E-2</v>
      </c>
      <c r="E44" s="18">
        <f>D44*E37</f>
        <v>37885.538578500003</v>
      </c>
      <c r="F44" s="20">
        <v>4.1700000000000001E-2</v>
      </c>
      <c r="G44" s="18">
        <f>F44*G37</f>
        <v>41338.298578499998</v>
      </c>
      <c r="H44" s="20">
        <v>4.1700000000000001E-2</v>
      </c>
      <c r="I44" s="18">
        <f>H44*I37</f>
        <v>45326.006165309998</v>
      </c>
      <c r="J44" s="20">
        <v>4.1700000000000001E-2</v>
      </c>
      <c r="K44" s="18">
        <f>J44*K37</f>
        <v>50040</v>
      </c>
      <c r="L44" s="20">
        <v>4.1700000000000001E-2</v>
      </c>
      <c r="M44" s="18">
        <f>L44*M37</f>
        <v>56295</v>
      </c>
      <c r="N44" s="20">
        <v>4.1700000000000001E-2</v>
      </c>
      <c r="O44" s="18">
        <f>N44*O37</f>
        <v>49144.565975399993</v>
      </c>
      <c r="P44" s="20">
        <v>4.1700000000000001E-2</v>
      </c>
      <c r="Q44" s="18">
        <f>P44*Q37</f>
        <v>18942.769289250002</v>
      </c>
      <c r="R44" s="20">
        <v>4.1700000000000001E-2</v>
      </c>
      <c r="S44" s="18">
        <f>R44*S37</f>
        <v>65790.822585600006</v>
      </c>
    </row>
    <row r="45" spans="1:19" s="16" customFormat="1" x14ac:dyDescent="0.25">
      <c r="A45" s="19" t="s">
        <v>21</v>
      </c>
      <c r="B45" s="47">
        <f>SUM(C41:C44)</f>
        <v>217131.00569550003</v>
      </c>
      <c r="C45" s="47"/>
      <c r="D45" s="47">
        <f>SUM(E41:E44)</f>
        <v>217131.00569550003</v>
      </c>
      <c r="E45" s="47"/>
      <c r="F45" s="47">
        <f>+SUM(G41:G44)</f>
        <v>235206.24569549997</v>
      </c>
      <c r="G45" s="47"/>
      <c r="H45" s="47">
        <f>+SUM(I41:I44)</f>
        <v>256081.94272668997</v>
      </c>
      <c r="I45" s="47"/>
      <c r="J45" s="47">
        <f>+SUM(K41:K44)</f>
        <v>280759.75697399996</v>
      </c>
      <c r="K45" s="47"/>
      <c r="L45" s="47">
        <f>+SUM(M41:M44)</f>
        <v>313504.75697399996</v>
      </c>
      <c r="M45" s="47"/>
      <c r="N45" s="47">
        <f>+SUM(O41:O44)</f>
        <v>276072.14911859995</v>
      </c>
      <c r="O45" s="47"/>
      <c r="P45" s="47">
        <f>SUM(Q41:Q44)</f>
        <v>117965.38133475001</v>
      </c>
      <c r="Q45" s="47"/>
      <c r="R45" s="47">
        <f>SUM(S41:S44)</f>
        <v>363215.50206839998</v>
      </c>
      <c r="S45" s="47"/>
    </row>
    <row r="46" spans="1:19" s="16" customFormat="1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</row>
    <row r="47" spans="1:19" s="16" customFormat="1" x14ac:dyDescent="0.25">
      <c r="A47" s="3" t="s">
        <v>22</v>
      </c>
      <c r="B47" s="7">
        <v>0</v>
      </c>
      <c r="C47" s="5">
        <f>+B47*$C$5</f>
        <v>0</v>
      </c>
      <c r="D47" s="7">
        <v>0</v>
      </c>
      <c r="E47" s="5">
        <f>+D47*$C$5</f>
        <v>0</v>
      </c>
      <c r="F47" s="7">
        <v>0</v>
      </c>
      <c r="G47" s="5">
        <f>+F47*$G$5</f>
        <v>0</v>
      </c>
      <c r="H47" s="7">
        <v>0</v>
      </c>
      <c r="I47" s="5">
        <f>+H47*$I$5</f>
        <v>0</v>
      </c>
      <c r="J47" s="7">
        <v>0</v>
      </c>
      <c r="K47" s="5">
        <f>+J47*$K$5</f>
        <v>0</v>
      </c>
      <c r="L47" s="7">
        <v>0</v>
      </c>
      <c r="M47" s="5">
        <f>+L47*$M$5</f>
        <v>0</v>
      </c>
      <c r="N47" s="7">
        <v>0</v>
      </c>
      <c r="O47" s="5">
        <f>+N47*$O$5</f>
        <v>0</v>
      </c>
      <c r="P47" s="7">
        <v>0</v>
      </c>
      <c r="Q47" s="5">
        <f>+P47*$Q$5</f>
        <v>0</v>
      </c>
      <c r="R47" s="7">
        <v>0</v>
      </c>
      <c r="S47" s="5">
        <f>+R47*$S$5</f>
        <v>0</v>
      </c>
    </row>
    <row r="48" spans="1:19" s="16" customFormat="1" x14ac:dyDescent="0.25">
      <c r="A48" s="3" t="s">
        <v>23</v>
      </c>
      <c r="B48" s="7">
        <v>0.12</v>
      </c>
      <c r="C48" s="5">
        <f>B48*C37</f>
        <v>109023.1326</v>
      </c>
      <c r="D48" s="7">
        <v>0.12</v>
      </c>
      <c r="E48" s="5">
        <f>D48*E37</f>
        <v>109023.1326</v>
      </c>
      <c r="F48" s="7">
        <v>0.12</v>
      </c>
      <c r="G48" s="5">
        <f>F48*$G$37</f>
        <v>118959.1326</v>
      </c>
      <c r="H48" s="7">
        <v>0.12</v>
      </c>
      <c r="I48" s="5">
        <f>+H48*$I$37</f>
        <v>130434.550116</v>
      </c>
      <c r="J48" s="7">
        <v>0.12</v>
      </c>
      <c r="K48" s="5">
        <f>+J48*$K$37</f>
        <v>144000</v>
      </c>
      <c r="L48" s="7">
        <v>0.12</v>
      </c>
      <c r="M48" s="5">
        <f>L48*$M$37</f>
        <v>162000</v>
      </c>
      <c r="N48" s="7">
        <v>0.12</v>
      </c>
      <c r="O48" s="5">
        <f>N48*$O$37</f>
        <v>141423.21143999998</v>
      </c>
      <c r="P48" s="7">
        <v>0.12</v>
      </c>
      <c r="Q48" s="83">
        <f>908526*P48</f>
        <v>109023.12</v>
      </c>
      <c r="R48" s="7">
        <v>0.12</v>
      </c>
      <c r="S48" s="5">
        <f>R48*$S$37</f>
        <v>189326.10816</v>
      </c>
    </row>
    <row r="49" spans="1:20" s="16" customFormat="1" x14ac:dyDescent="0.25">
      <c r="A49" s="3" t="s">
        <v>24</v>
      </c>
      <c r="B49" s="7">
        <v>1.044E-2</v>
      </c>
      <c r="C49" s="5">
        <f>B49*C37</f>
        <v>9485.0125361999999</v>
      </c>
      <c r="D49" s="7">
        <v>6.9599999999999995E-2</v>
      </c>
      <c r="E49" s="5">
        <f>D49*E37</f>
        <v>63233.416907999992</v>
      </c>
      <c r="F49" s="7">
        <v>6.9599999999999995E-2</v>
      </c>
      <c r="G49" s="5">
        <f>F49*$G$37</f>
        <v>68996.296907999989</v>
      </c>
      <c r="H49" s="7">
        <v>6.9599999999999995E-2</v>
      </c>
      <c r="I49" s="5">
        <f>+H49*$I$37</f>
        <v>75652.039067279999</v>
      </c>
      <c r="J49" s="7">
        <v>6.9599999999999995E-2</v>
      </c>
      <c r="K49" s="5">
        <f>+J49*$K$37</f>
        <v>83520</v>
      </c>
      <c r="L49" s="7">
        <v>6.9599999999999995E-2</v>
      </c>
      <c r="M49" s="5">
        <f>L49*$M$37</f>
        <v>93960</v>
      </c>
      <c r="N49" s="7">
        <v>1.044E-2</v>
      </c>
      <c r="O49" s="5">
        <f>N49*$O$37</f>
        <v>12303.819395279997</v>
      </c>
      <c r="P49" s="7">
        <v>1.044E-2</v>
      </c>
      <c r="Q49" s="83">
        <f>908526*P49</f>
        <v>9485.0114400000002</v>
      </c>
      <c r="R49" s="7">
        <v>6.9599999999999995E-2</v>
      </c>
      <c r="S49" s="5">
        <f>R49*$S$37</f>
        <v>109809.14273279998</v>
      </c>
    </row>
    <row r="50" spans="1:20" s="16" customFormat="1" x14ac:dyDescent="0.25">
      <c r="A50" s="3" t="s">
        <v>25</v>
      </c>
      <c r="B50" s="7">
        <v>0.04</v>
      </c>
      <c r="C50" s="5">
        <f>B50*C37</f>
        <v>36341.044199999997</v>
      </c>
      <c r="D50" s="7">
        <v>0.04</v>
      </c>
      <c r="E50" s="5">
        <f>D50*E37</f>
        <v>36341.044199999997</v>
      </c>
      <c r="F50" s="7">
        <v>0.04</v>
      </c>
      <c r="G50" s="5">
        <f>F50*$G$37</f>
        <v>39653.044199999997</v>
      </c>
      <c r="H50" s="7">
        <v>0.04</v>
      </c>
      <c r="I50" s="5">
        <f>+H50*$I$37</f>
        <v>43478.183372</v>
      </c>
      <c r="J50" s="7">
        <v>0.04</v>
      </c>
      <c r="K50" s="5">
        <f>+J50*$K$37</f>
        <v>48000</v>
      </c>
      <c r="L50" s="7">
        <v>0.04</v>
      </c>
      <c r="M50" s="5">
        <f>L50*$M$37</f>
        <v>54000</v>
      </c>
      <c r="N50" s="7">
        <v>0.04</v>
      </c>
      <c r="O50" s="5">
        <f>N50*$O$37</f>
        <v>47141.070479999995</v>
      </c>
      <c r="P50" s="7">
        <v>0.04</v>
      </c>
      <c r="Q50" s="83">
        <f>908526*P50</f>
        <v>36341.040000000001</v>
      </c>
      <c r="R50" s="7">
        <v>0.04</v>
      </c>
      <c r="S50" s="5">
        <f>R50*$S$37</f>
        <v>63108.702720000001</v>
      </c>
    </row>
    <row r="51" spans="1:20" s="16" customFormat="1" x14ac:dyDescent="0.25">
      <c r="A51" s="3" t="s">
        <v>26</v>
      </c>
      <c r="B51" s="7"/>
      <c r="C51" s="18">
        <f>+B51*$C$5</f>
        <v>0</v>
      </c>
      <c r="D51" s="7"/>
      <c r="E51" s="18">
        <f>+D51*$C$5</f>
        <v>0</v>
      </c>
      <c r="F51" s="20">
        <v>0</v>
      </c>
      <c r="G51" s="18">
        <f>+F51*$G$5</f>
        <v>0</v>
      </c>
      <c r="H51" s="20">
        <v>0</v>
      </c>
      <c r="I51" s="18">
        <f>+H51*$I$5</f>
        <v>0</v>
      </c>
      <c r="J51" s="20">
        <v>0</v>
      </c>
      <c r="K51" s="18">
        <f>+J51*$K$5</f>
        <v>0</v>
      </c>
      <c r="L51" s="20">
        <v>0</v>
      </c>
      <c r="M51" s="18">
        <f>+L51*$M$5</f>
        <v>0</v>
      </c>
      <c r="N51" s="20">
        <v>0</v>
      </c>
      <c r="O51" s="18">
        <f>+N51*$O$5</f>
        <v>0</v>
      </c>
      <c r="P51" s="20">
        <v>0</v>
      </c>
      <c r="Q51" s="18">
        <f>+P51*$Q$5</f>
        <v>0</v>
      </c>
      <c r="R51" s="20">
        <v>0</v>
      </c>
      <c r="S51" s="18">
        <f>+R51*$S$5</f>
        <v>0</v>
      </c>
    </row>
    <row r="52" spans="1:20" s="16" customFormat="1" x14ac:dyDescent="0.25">
      <c r="A52" s="3" t="s">
        <v>27</v>
      </c>
      <c r="B52" s="7"/>
      <c r="C52" s="18">
        <f>+B52*$C$5</f>
        <v>0</v>
      </c>
      <c r="D52" s="7"/>
      <c r="E52" s="18">
        <f>+D52*$C$5</f>
        <v>0</v>
      </c>
      <c r="F52" s="20">
        <v>0</v>
      </c>
      <c r="G52" s="18">
        <f>+F52*$G$5</f>
        <v>0</v>
      </c>
      <c r="H52" s="20">
        <v>0</v>
      </c>
      <c r="I52" s="18">
        <f>+H52*$I$5</f>
        <v>0</v>
      </c>
      <c r="J52" s="20">
        <v>0</v>
      </c>
      <c r="K52" s="18">
        <f>+J52*$K$5</f>
        <v>0</v>
      </c>
      <c r="L52" s="20">
        <v>0</v>
      </c>
      <c r="M52" s="18">
        <f>+L52*$M$5</f>
        <v>0</v>
      </c>
      <c r="N52" s="20">
        <v>0</v>
      </c>
      <c r="O52" s="18">
        <f>+N52*$O$5</f>
        <v>0</v>
      </c>
      <c r="P52" s="20">
        <v>0</v>
      </c>
      <c r="Q52" s="18">
        <f>+P52*$Q$5</f>
        <v>0</v>
      </c>
      <c r="R52" s="20">
        <v>0</v>
      </c>
      <c r="S52" s="18">
        <f>+R52*$S$5</f>
        <v>0</v>
      </c>
    </row>
    <row r="53" spans="1:20" s="16" customFormat="1" x14ac:dyDescent="0.25">
      <c r="A53" s="6" t="s">
        <v>21</v>
      </c>
      <c r="B53" s="46">
        <f>SUM(C47:C52)</f>
        <v>154849.18933619998</v>
      </c>
      <c r="C53" s="46"/>
      <c r="D53" s="46">
        <f>SUM(E47:E52)</f>
        <v>208597.593708</v>
      </c>
      <c r="E53" s="46"/>
      <c r="F53" s="46">
        <f>+SUM(G47:G52)</f>
        <v>227608.47370799998</v>
      </c>
      <c r="G53" s="46"/>
      <c r="H53" s="46">
        <f>+SUM(I47:I52)</f>
        <v>249564.77255528001</v>
      </c>
      <c r="I53" s="46"/>
      <c r="J53" s="47">
        <f>+SUM(K47:K52)</f>
        <v>275520</v>
      </c>
      <c r="K53" s="47"/>
      <c r="L53" s="47">
        <f>+SUM(M47:M52)</f>
        <v>309960</v>
      </c>
      <c r="M53" s="47"/>
      <c r="N53" s="47">
        <f>+SUM(O47:O52)</f>
        <v>200868.10131527999</v>
      </c>
      <c r="O53" s="47"/>
      <c r="P53" s="47">
        <f>SUM(Q47:Q52)</f>
        <v>154849.17144000001</v>
      </c>
      <c r="Q53" s="47"/>
      <c r="R53" s="47">
        <f>SUM(S47:S52)</f>
        <v>362243.95361279999</v>
      </c>
      <c r="S53" s="47"/>
    </row>
    <row r="54" spans="1:20" s="16" customFormat="1" x14ac:dyDescent="0.25">
      <c r="A54" s="6" t="s">
        <v>28</v>
      </c>
      <c r="B54" s="37">
        <f>+B39+B45+B53</f>
        <v>1386960.1900317001</v>
      </c>
      <c r="C54" s="37"/>
      <c r="D54" s="37">
        <f>+D39+D45+D53</f>
        <v>1440708.5944035</v>
      </c>
      <c r="E54" s="37"/>
      <c r="F54" s="37">
        <f>+F39+F45+F53</f>
        <v>1560594.7144034998</v>
      </c>
      <c r="G54" s="37"/>
      <c r="H54" s="41">
        <f>+H39+H45+H53</f>
        <v>1699055.1895819698</v>
      </c>
      <c r="I54" s="42"/>
      <c r="J54" s="37">
        <f>+J39+J45+J53</f>
        <v>1862733.6469739999</v>
      </c>
      <c r="K54" s="37"/>
      <c r="L54" s="37">
        <f>+L39+L45+L53</f>
        <v>2079918.6469739999</v>
      </c>
      <c r="M54" s="37"/>
      <c r="N54" s="37">
        <f>+N39+N45+N53</f>
        <v>1761920.9024338797</v>
      </c>
      <c r="O54" s="37"/>
      <c r="P54" s="37">
        <f>+P39+P45+P53</f>
        <v>833531.49527475005</v>
      </c>
      <c r="Q54" s="37"/>
      <c r="R54" s="37">
        <f>+R39+R45+R53</f>
        <v>2409630.9136811998</v>
      </c>
      <c r="S54" s="37"/>
    </row>
    <row r="55" spans="1:20" s="16" customFormat="1" x14ac:dyDescent="0.25">
      <c r="A55" s="6" t="s">
        <v>29</v>
      </c>
      <c r="B55" s="38">
        <v>16</v>
      </c>
      <c r="C55" s="38"/>
      <c r="D55" s="38">
        <v>2</v>
      </c>
      <c r="E55" s="38"/>
      <c r="F55" s="38">
        <v>10</v>
      </c>
      <c r="G55" s="38"/>
      <c r="H55" s="38">
        <v>1</v>
      </c>
      <c r="I55" s="38"/>
      <c r="J55" s="38">
        <v>6</v>
      </c>
      <c r="K55" s="38"/>
      <c r="L55" s="38">
        <v>4</v>
      </c>
      <c r="M55" s="38"/>
      <c r="N55" s="38">
        <v>1</v>
      </c>
      <c r="O55" s="38"/>
      <c r="P55" s="39">
        <v>1</v>
      </c>
      <c r="Q55" s="40"/>
      <c r="R55" s="39">
        <v>3</v>
      </c>
      <c r="S55" s="40"/>
      <c r="T55" s="21"/>
    </row>
    <row r="56" spans="1:20" s="16" customFormat="1" ht="30" x14ac:dyDescent="0.25">
      <c r="A56" s="6" t="s">
        <v>30</v>
      </c>
      <c r="B56" s="35">
        <f>+B54*B55</f>
        <v>22191363.040507201</v>
      </c>
      <c r="C56" s="35"/>
      <c r="D56" s="35">
        <f>+D54*D55</f>
        <v>2881417.1888069999</v>
      </c>
      <c r="E56" s="35"/>
      <c r="F56" s="35">
        <f>+F54*F55</f>
        <v>15605947.144034998</v>
      </c>
      <c r="G56" s="35"/>
      <c r="H56" s="35">
        <f>+H54*H55</f>
        <v>1699055.1895819698</v>
      </c>
      <c r="I56" s="35"/>
      <c r="J56" s="35">
        <f>+J54*J55</f>
        <v>11176401.881843999</v>
      </c>
      <c r="K56" s="35"/>
      <c r="L56" s="35">
        <f>+L54*L55</f>
        <v>8319674.5878959997</v>
      </c>
      <c r="M56" s="35"/>
      <c r="N56" s="35">
        <f>+N54*N55</f>
        <v>1761920.9024338797</v>
      </c>
      <c r="O56" s="35"/>
      <c r="P56" s="35">
        <f>+P54*P55</f>
        <v>833531.49527475005</v>
      </c>
      <c r="Q56" s="35"/>
      <c r="R56" s="35">
        <f>+R54*R55</f>
        <v>7228892.7410435993</v>
      </c>
      <c r="S56" s="35"/>
    </row>
    <row r="57" spans="1:20" s="16" customFormat="1" x14ac:dyDescent="0.25">
      <c r="A57" s="6" t="s">
        <v>31</v>
      </c>
      <c r="B57" s="33">
        <f>+SUM(B56:S56)</f>
        <v>71698204.171423391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20" s="16" customFormat="1" x14ac:dyDescent="0.25">
      <c r="A58" s="6" t="s">
        <v>32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20" s="16" customFormat="1" x14ac:dyDescent="0.25">
      <c r="A59" s="6" t="s">
        <v>33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20" s="16" customFormat="1" x14ac:dyDescent="0.25">
      <c r="A60" s="6" t="s">
        <v>34</v>
      </c>
      <c r="B60" s="33">
        <f>+B57*(B58+B59)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20" s="16" customFormat="1" x14ac:dyDescent="0.25">
      <c r="A61" s="6" t="s">
        <v>35</v>
      </c>
      <c r="B61" s="33">
        <f>+(B57+B60)*10%*19%</f>
        <v>1362265.8792570445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20" x14ac:dyDescent="0.25">
      <c r="A62" s="9" t="s">
        <v>36</v>
      </c>
      <c r="B62" s="34">
        <f>+B57+B60+B61</f>
        <v>73060470.050680429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20" s="25" customFormat="1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20" x14ac:dyDescent="0.25">
      <c r="S64" s="26"/>
    </row>
    <row r="66" spans="3:5" x14ac:dyDescent="0.25">
      <c r="C66" s="22"/>
      <c r="D66" s="22"/>
      <c r="E66" s="22"/>
    </row>
  </sheetData>
  <mergeCells count="156">
    <mergeCell ref="A3:A4"/>
    <mergeCell ref="B3:C3"/>
    <mergeCell ref="F3:G3"/>
    <mergeCell ref="H3:I3"/>
    <mergeCell ref="J3:K3"/>
    <mergeCell ref="L3:M3"/>
    <mergeCell ref="A1:S1"/>
    <mergeCell ref="B2:C2"/>
    <mergeCell ref="F2:G2"/>
    <mergeCell ref="H2:I2"/>
    <mergeCell ref="J2:K2"/>
    <mergeCell ref="L2:M2"/>
    <mergeCell ref="N2:O2"/>
    <mergeCell ref="P2:Q2"/>
    <mergeCell ref="R2:S2"/>
    <mergeCell ref="N3:O3"/>
    <mergeCell ref="P3:Q3"/>
    <mergeCell ref="R3:S3"/>
    <mergeCell ref="B7:C7"/>
    <mergeCell ref="F7:G7"/>
    <mergeCell ref="H7:I7"/>
    <mergeCell ref="J7:K7"/>
    <mergeCell ref="L7:M7"/>
    <mergeCell ref="N7:O7"/>
    <mergeCell ref="P7:Q7"/>
    <mergeCell ref="R7:S7"/>
    <mergeCell ref="B12:C12"/>
    <mergeCell ref="F12:G12"/>
    <mergeCell ref="H12:I12"/>
    <mergeCell ref="J12:K12"/>
    <mergeCell ref="L12:M12"/>
    <mergeCell ref="N12:O12"/>
    <mergeCell ref="P12:Q12"/>
    <mergeCell ref="R12:S12"/>
    <mergeCell ref="P19:Q19"/>
    <mergeCell ref="R19:S19"/>
    <mergeCell ref="B20:C20"/>
    <mergeCell ref="F20:G20"/>
    <mergeCell ref="H20:I20"/>
    <mergeCell ref="J20:K20"/>
    <mergeCell ref="L20:M20"/>
    <mergeCell ref="N20:O20"/>
    <mergeCell ref="P20:Q20"/>
    <mergeCell ref="R20:S20"/>
    <mergeCell ref="B19:C19"/>
    <mergeCell ref="F19:G19"/>
    <mergeCell ref="H19:I19"/>
    <mergeCell ref="J19:K19"/>
    <mergeCell ref="L19:M19"/>
    <mergeCell ref="N19:O19"/>
    <mergeCell ref="B23:S23"/>
    <mergeCell ref="B24:S24"/>
    <mergeCell ref="B25:S25"/>
    <mergeCell ref="B26:S26"/>
    <mergeCell ref="B27:S27"/>
    <mergeCell ref="B28:S28"/>
    <mergeCell ref="P21:Q21"/>
    <mergeCell ref="R21:S21"/>
    <mergeCell ref="B22:C22"/>
    <mergeCell ref="F22:G22"/>
    <mergeCell ref="H22:I22"/>
    <mergeCell ref="J22:K22"/>
    <mergeCell ref="L22:M22"/>
    <mergeCell ref="N22:O22"/>
    <mergeCell ref="P22:Q22"/>
    <mergeCell ref="R22:S22"/>
    <mergeCell ref="B21:C21"/>
    <mergeCell ref="F21:G21"/>
    <mergeCell ref="H21:I21"/>
    <mergeCell ref="J21:K21"/>
    <mergeCell ref="L21:M21"/>
    <mergeCell ref="N21:O21"/>
    <mergeCell ref="A30:S30"/>
    <mergeCell ref="A31:S32"/>
    <mergeCell ref="A33:S33"/>
    <mergeCell ref="B34:C34"/>
    <mergeCell ref="F34:G34"/>
    <mergeCell ref="H34:I34"/>
    <mergeCell ref="J34:K34"/>
    <mergeCell ref="L34:M34"/>
    <mergeCell ref="N34:O34"/>
    <mergeCell ref="P34:Q34"/>
    <mergeCell ref="R34:S34"/>
    <mergeCell ref="D34:E34"/>
    <mergeCell ref="A35:A36"/>
    <mergeCell ref="B35:C35"/>
    <mergeCell ref="F35:G35"/>
    <mergeCell ref="H35:I35"/>
    <mergeCell ref="J35:K35"/>
    <mergeCell ref="L35:M35"/>
    <mergeCell ref="N35:O35"/>
    <mergeCell ref="P35:Q35"/>
    <mergeCell ref="R35:S35"/>
    <mergeCell ref="D35:E35"/>
    <mergeCell ref="P39:Q39"/>
    <mergeCell ref="R39:S39"/>
    <mergeCell ref="A40:S40"/>
    <mergeCell ref="B45:C45"/>
    <mergeCell ref="F45:G45"/>
    <mergeCell ref="H45:I45"/>
    <mergeCell ref="J45:K45"/>
    <mergeCell ref="L45:M45"/>
    <mergeCell ref="N45:O45"/>
    <mergeCell ref="P45:Q45"/>
    <mergeCell ref="B39:C39"/>
    <mergeCell ref="F39:G39"/>
    <mergeCell ref="H39:I39"/>
    <mergeCell ref="J39:K39"/>
    <mergeCell ref="L39:M39"/>
    <mergeCell ref="N39:O39"/>
    <mergeCell ref="R45:S45"/>
    <mergeCell ref="D39:E39"/>
    <mergeCell ref="D45:E45"/>
    <mergeCell ref="A46:S46"/>
    <mergeCell ref="B53:C53"/>
    <mergeCell ref="F53:G53"/>
    <mergeCell ref="H53:I53"/>
    <mergeCell ref="J53:K53"/>
    <mergeCell ref="L53:M53"/>
    <mergeCell ref="N53:O53"/>
    <mergeCell ref="P53:Q53"/>
    <mergeCell ref="R53:S53"/>
    <mergeCell ref="D53:E53"/>
    <mergeCell ref="P54:Q54"/>
    <mergeCell ref="R54:S54"/>
    <mergeCell ref="B55:C55"/>
    <mergeCell ref="F55:G55"/>
    <mergeCell ref="H55:I55"/>
    <mergeCell ref="J55:K55"/>
    <mergeCell ref="L55:M55"/>
    <mergeCell ref="N55:O55"/>
    <mergeCell ref="P55:Q55"/>
    <mergeCell ref="R55:S55"/>
    <mergeCell ref="B54:C54"/>
    <mergeCell ref="F54:G54"/>
    <mergeCell ref="H54:I54"/>
    <mergeCell ref="J54:K54"/>
    <mergeCell ref="L54:M54"/>
    <mergeCell ref="N54:O54"/>
    <mergeCell ref="D54:E54"/>
    <mergeCell ref="D55:E55"/>
    <mergeCell ref="B61:S61"/>
    <mergeCell ref="B62:S62"/>
    <mergeCell ref="P56:Q56"/>
    <mergeCell ref="R56:S56"/>
    <mergeCell ref="B57:S57"/>
    <mergeCell ref="B58:S58"/>
    <mergeCell ref="B59:S59"/>
    <mergeCell ref="B60:S60"/>
    <mergeCell ref="B56:C56"/>
    <mergeCell ref="F56:G56"/>
    <mergeCell ref="H56:I56"/>
    <mergeCell ref="J56:K56"/>
    <mergeCell ref="L56:M56"/>
    <mergeCell ref="N56:O56"/>
    <mergeCell ref="D56:E56"/>
  </mergeCells>
  <printOptions horizontalCentered="1"/>
  <pageMargins left="0.23622047244094491" right="0.23622047244094491" top="1.7322834645669292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4. Personal fijo B</vt:lpstr>
      <vt:lpstr>'Formato 4. Personal fijo 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GAVIRIA</dc:creator>
  <cp:lastModifiedBy>Ana Maria Perez Ramirez</cp:lastModifiedBy>
  <dcterms:created xsi:type="dcterms:W3CDTF">2021-01-18T17:53:14Z</dcterms:created>
  <dcterms:modified xsi:type="dcterms:W3CDTF">2021-07-21T20:36:00Z</dcterms:modified>
</cp:coreProperties>
</file>